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C:\MyStuff\Crop Budgets-Irrigated\2023\final\"/>
    </mc:Choice>
  </mc:AlternateContent>
  <xr:revisionPtr revIDLastSave="0" documentId="8_{3F55B552-6AFB-4702-851F-B8D53173F385}" xr6:coauthVersionLast="36" xr6:coauthVersionMax="36" xr10:uidLastSave="{00000000-0000-0000-0000-000000000000}"/>
  <bookViews>
    <workbookView xWindow="0" yWindow="0" windowWidth="28800" windowHeight="14025" xr2:uid="{00000000-000D-0000-FFFF-FFFF00000000}"/>
  </bookViews>
  <sheets>
    <sheet name="Introduction" sheetId="4" r:id="rId1"/>
    <sheet name="Western Budget" sheetId="6" r:id="rId2"/>
    <sheet name="Irrigation Investment" sheetId="8" r:id="rId3"/>
  </sheets>
  <definedNames>
    <definedName name="_xlnm.Print_Area" localSheetId="2">'Irrigation Investment'!$A$1:$I$53</definedName>
  </definedNames>
  <calcPr calcId="191029"/>
</workbook>
</file>

<file path=xl/calcChain.xml><?xml version="1.0" encoding="utf-8"?>
<calcChain xmlns="http://schemas.openxmlformats.org/spreadsheetml/2006/main">
  <c r="AD33" i="6" l="1"/>
  <c r="Z33" i="6"/>
  <c r="V33" i="6"/>
  <c r="R33" i="6"/>
  <c r="N33" i="6"/>
  <c r="J33" i="6"/>
  <c r="F33" i="6"/>
  <c r="AD23" i="6" l="1"/>
  <c r="Z23" i="6"/>
  <c r="V23" i="6"/>
  <c r="R23" i="6"/>
  <c r="N23" i="6"/>
  <c r="J23" i="6"/>
  <c r="F23" i="6"/>
  <c r="B23" i="6"/>
  <c r="C13" i="8" l="1"/>
  <c r="E21" i="8" s="1"/>
  <c r="I21" i="8" l="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X25" i="6"/>
  <c r="X37" i="6" s="1"/>
  <c r="X44" i="6" s="1"/>
  <c r="AB25" i="6"/>
  <c r="AB37" i="6" s="1"/>
  <c r="AB44" i="6" s="1"/>
  <c r="AF25" i="6"/>
  <c r="AF37" i="6" s="1"/>
  <c r="AF44" i="6" s="1"/>
  <c r="D8" i="6"/>
  <c r="F8" i="6"/>
  <c r="H8" i="6"/>
  <c r="J8" i="6"/>
  <c r="L8" i="6"/>
  <c r="L39" i="6" s="1"/>
  <c r="N8" i="6"/>
  <c r="P8" i="6"/>
  <c r="P39" i="6" s="1"/>
  <c r="R8" i="6"/>
  <c r="T8" i="6"/>
  <c r="V8" i="6"/>
  <c r="X8" i="6"/>
  <c r="X39" i="6" s="1"/>
  <c r="Z8" i="6"/>
  <c r="AB8" i="6"/>
  <c r="AB39" i="6" s="1"/>
  <c r="AD8" i="6"/>
  <c r="AF8" i="6"/>
  <c r="AF39" i="6" s="1"/>
  <c r="B8" i="6"/>
  <c r="T37" i="6" l="1"/>
  <c r="T44" i="6" s="1"/>
  <c r="AF42" i="6"/>
  <c r="P42" i="6"/>
  <c r="H37" i="6"/>
  <c r="H44" i="6" s="1"/>
  <c r="T42" i="6"/>
  <c r="D42"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T39" i="6" l="1"/>
  <c r="E36" i="8"/>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AD39" i="6" l="1"/>
  <c r="Z39" i="6"/>
  <c r="V44" i="6"/>
  <c r="B44" i="6"/>
  <c r="R39" i="6"/>
  <c r="N39" i="6"/>
  <c r="N44" i="6"/>
  <c r="J39" i="6"/>
  <c r="J44" i="6"/>
  <c r="F44" i="6"/>
  <c r="F39" i="6"/>
</calcChain>
</file>

<file path=xl/sharedStrings.xml><?xml version="1.0" encoding="utf-8"?>
<sst xmlns="http://schemas.openxmlformats.org/spreadsheetml/2006/main" count="158" uniqueCount="116">
  <si>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</si>
  <si>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</si>
  <si>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</si>
  <si>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</si>
  <si>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</si>
  <si>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</si>
  <si>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</si>
  <si>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</si>
  <si>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</si>
  <si>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</si>
  <si>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</si>
  <si>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</si>
  <si>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</si>
  <si>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</si>
  <si>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</si>
  <si>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</si>
  <si>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</si>
  <si>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</si>
  <si>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</si>
  <si>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</si>
  <si>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</si>
  <si>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</si>
  <si>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</si>
  <si>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</si>
  <si>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</si>
  <si>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</si>
  <si>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</si>
  <si>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</si>
  <si>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</si>
  <si>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</si>
  <si>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</si>
  <si>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</si>
  <si>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</si>
  <si>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</si>
  <si>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</si>
  <si>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</si>
  <si>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</si>
  <si>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</si>
  <si>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</si>
  <si>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</si>
  <si>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</si>
  <si>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</si>
  <si>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</si>
  <si>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</si>
  <si>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</si>
  <si>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</si>
  <si>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</si>
  <si>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</si>
  <si>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</si>
  <si>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</si>
  <si>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</si>
  <si>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</si>
  <si>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</si>
  <si>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</si>
  <si>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</si>
  <si>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</si>
  <si>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</si>
  <si>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</si>
  <si>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</si>
  <si>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</si>
  <si>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</si>
  <si>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</si>
  <si>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</si>
  <si>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</si>
  <si>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</si>
  <si>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</si>
  <si>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</si>
  <si>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</si>
  <si>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</si>
  <si>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</si>
  <si>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</si>
  <si>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</si>
  <si>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</si>
  <si>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</si>
  <si>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</si>
  <si>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</si>
  <si>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</si>
  <si>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</si>
  <si>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</si>
  <si>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</si>
  <si>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</si>
  <si>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</si>
  <si>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</si>
  <si>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</si>
  <si>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</si>
  <si>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</si>
  <si>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</si>
  <si>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</si>
  <si>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</si>
  <si>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</si>
  <si>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</si>
  <si>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</si>
  <si>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Average annual investment</t>
  </si>
  <si>
    <t>Irrigation Investment Assumptions (New Installation)</t>
  </si>
  <si>
    <t>Pumping flow rate assumed to be</t>
  </si>
  <si>
    <t>gpm</t>
  </si>
  <si>
    <t>feet</t>
  </si>
  <si>
    <t>psi</t>
  </si>
  <si>
    <t>Pumping water level</t>
  </si>
  <si>
    <t>Total Head</t>
  </si>
  <si>
    <t>Friction Loss in pipe, elbows, etc.</t>
  </si>
  <si>
    <t>Pressure at Pump</t>
  </si>
  <si>
    <t>Western North Dakota</t>
  </si>
  <si>
    <t>$0.75/pound</t>
  </si>
  <si>
    <t>$0.34/1,000 seeds</t>
  </si>
  <si>
    <t>$0.65/pound</t>
  </si>
  <si>
    <t>$5.00/pound</t>
  </si>
  <si>
    <t>$2.70/1,000 seeds</t>
  </si>
  <si>
    <t>$15.50/bushel</t>
  </si>
  <si>
    <t>$2.96/1,000 seeds</t>
  </si>
  <si>
    <t>$16.00/bu</t>
  </si>
  <si>
    <t>$0.71/pound</t>
  </si>
  <si>
    <t>$0.61/pound</t>
  </si>
  <si>
    <t>$3.90/gallon</t>
  </si>
  <si>
    <t>$3.45/gallon</t>
  </si>
  <si>
    <t xml:space="preserve">   North Dakota State University, Fargo,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</si>
</sst>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 numFmtId="168" formatCode="0.00_);\(0.00\)"/>
  </numFmts>
  <fonts count="14"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
      <sz val="9"/>
      <color theme="1"/>
      <name val="Arial"/>
      <family val="2"/>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6">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2" fontId="2" fillId="0" borderId="3" xfId="3" applyNumberFormat="1" applyFont="1" applyBorder="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1" fontId="2" fillId="0" borderId="0" xfId="0" applyNumberFormat="1" applyFont="1" applyFill="1" applyBorder="1" applyAlignment="1">
      <alignment horizontal="left"/>
    </xf>
    <xf numFmtId="1" fontId="2" fillId="0" borderId="0" xfId="0" applyNumberFormat="1" applyFont="1" applyFill="1" applyBorder="1" applyAlignment="1"/>
    <xf numFmtId="168" fontId="1" fillId="0" borderId="0" xfId="3" applyNumberFormat="1" applyFont="1" applyProtection="1"/>
    <xf numFmtId="2" fontId="12" fillId="0" borderId="0" xfId="3" applyNumberFormat="1" applyFont="1" applyProtection="1"/>
    <xf numFmtId="0" fontId="13" fillId="0" borderId="0" xfId="3" applyFont="1" applyProtection="1"/>
    <xf numFmtId="0" fontId="12" fillId="0" borderId="2" xfId="3" applyFont="1" applyBorder="1" applyProtection="1">
      <protection locked="0"/>
    </xf>
    <xf numFmtId="4" fontId="12" fillId="0" borderId="3" xfId="3" applyNumberFormat="1" applyFont="1" applyBorder="1" applyProtection="1"/>
    <xf numFmtId="0" fontId="12" fillId="0" borderId="3" xfId="3" applyFont="1" applyBorder="1" applyProtection="1">
      <protection locked="0"/>
    </xf>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4</xdr:col>
      <xdr:colOff>257175</xdr:colOff>
      <xdr:row>12</xdr:row>
      <xdr:rowOff>247650</xdr:rowOff>
    </xdr:to>
    <xdr:grpSp>
      <xdr:nvGrpSpPr>
        <xdr:cNvPr id="11" name="Group 117">
          <a:extLst>
            <a:ext uri="{FF2B5EF4-FFF2-40B4-BE49-F238E27FC236}">
              <a16:creationId xmlns:a16="http://schemas.microsoft.com/office/drawing/2014/main" id="{00000000-0008-0000-0000-00000B000000}"/>
            </a:ext>
          </a:extLst>
        </xdr:cNvPr>
        <xdr:cNvGrpSpPr>
          <a:grpSpLocks noChangeAspect="1"/>
        </xdr:cNvGrpSpPr>
      </xdr:nvGrpSpPr>
      <xdr:grpSpPr bwMode="auto">
        <a:xfrm>
          <a:off x="200025" y="600075"/>
          <a:ext cx="2324100" cy="1809750"/>
          <a:chOff x="936" y="171"/>
          <a:chExt cx="244" cy="190"/>
        </a:xfrm>
      </xdr:grpSpPr>
      <xdr:sp macro="" textlink="">
        <xdr:nvSpPr>
          <xdr:cNvPr id="13" name="AutoShape 116">
            <a:extLst>
              <a:ext uri="{FF2B5EF4-FFF2-40B4-BE49-F238E27FC236}">
                <a16:creationId xmlns:a16="http://schemas.microsoft.com/office/drawing/2014/main" id="{00000000-0008-0000-0000-00000D000000}"/>
              </a:ext>
            </a:extLst>
          </xdr:cNvPr>
          <xdr:cNvSpPr>
            <a:spLocks noChangeAspect="1" noChangeArrowheads="1" noTextEdit="1"/>
          </xdr:cNvSpPr>
        </xdr:nvSpPr>
        <xdr:spPr bwMode="auto">
          <a:xfrm>
            <a:off x="936" y="171"/>
            <a:ext cx="244" cy="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Rectangle 118">
            <a:extLst>
              <a:ext uri="{FF2B5EF4-FFF2-40B4-BE49-F238E27FC236}">
                <a16:creationId xmlns:a16="http://schemas.microsoft.com/office/drawing/2014/main" id="{00000000-0008-0000-0000-00000E000000}"/>
              </a:ext>
            </a:extLst>
          </xdr:cNvPr>
          <xdr:cNvSpPr>
            <a:spLocks noChangeArrowheads="1"/>
          </xdr:cNvSpPr>
        </xdr:nvSpPr>
        <xdr:spPr bwMode="auto">
          <a:xfrm>
            <a:off x="936" y="171"/>
            <a:ext cx="244" cy="19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Freeform 119">
            <a:extLst>
              <a:ext uri="{FF2B5EF4-FFF2-40B4-BE49-F238E27FC236}">
                <a16:creationId xmlns:a16="http://schemas.microsoft.com/office/drawing/2014/main" id="{00000000-0008-0000-0000-00000F00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20">
            <a:extLst>
              <a:ext uri="{FF2B5EF4-FFF2-40B4-BE49-F238E27FC236}">
                <a16:creationId xmlns:a16="http://schemas.microsoft.com/office/drawing/2014/main" id="{00000000-0008-0000-0000-00001000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121">
            <a:extLst>
              <a:ext uri="{FF2B5EF4-FFF2-40B4-BE49-F238E27FC236}">
                <a16:creationId xmlns:a16="http://schemas.microsoft.com/office/drawing/2014/main" id="{00000000-0008-0000-0000-00001100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22">
            <a:extLst>
              <a:ext uri="{FF2B5EF4-FFF2-40B4-BE49-F238E27FC236}">
                <a16:creationId xmlns:a16="http://schemas.microsoft.com/office/drawing/2014/main" id="{00000000-0008-0000-0000-00001200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123">
            <a:extLst>
              <a:ext uri="{FF2B5EF4-FFF2-40B4-BE49-F238E27FC236}">
                <a16:creationId xmlns:a16="http://schemas.microsoft.com/office/drawing/2014/main" id="{00000000-0008-0000-0000-00001300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24">
            <a:extLst>
              <a:ext uri="{FF2B5EF4-FFF2-40B4-BE49-F238E27FC236}">
                <a16:creationId xmlns:a16="http://schemas.microsoft.com/office/drawing/2014/main" id="{00000000-0008-0000-0000-00001400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125">
            <a:extLst>
              <a:ext uri="{FF2B5EF4-FFF2-40B4-BE49-F238E27FC236}">
                <a16:creationId xmlns:a16="http://schemas.microsoft.com/office/drawing/2014/main" id="{00000000-0008-0000-0000-00001500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26">
            <a:extLst>
              <a:ext uri="{FF2B5EF4-FFF2-40B4-BE49-F238E27FC236}">
                <a16:creationId xmlns:a16="http://schemas.microsoft.com/office/drawing/2014/main" id="{00000000-0008-0000-0000-00001600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127">
            <a:extLst>
              <a:ext uri="{FF2B5EF4-FFF2-40B4-BE49-F238E27FC236}">
                <a16:creationId xmlns:a16="http://schemas.microsoft.com/office/drawing/2014/main" id="{00000000-0008-0000-0000-00001700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28">
            <a:extLst>
              <a:ext uri="{FF2B5EF4-FFF2-40B4-BE49-F238E27FC236}">
                <a16:creationId xmlns:a16="http://schemas.microsoft.com/office/drawing/2014/main" id="{00000000-0008-0000-0000-00001800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5" name="Freeform 129">
            <a:extLst>
              <a:ext uri="{FF2B5EF4-FFF2-40B4-BE49-F238E27FC236}">
                <a16:creationId xmlns:a16="http://schemas.microsoft.com/office/drawing/2014/main" id="{00000000-0008-0000-0000-00001900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130">
            <a:extLst>
              <a:ext uri="{FF2B5EF4-FFF2-40B4-BE49-F238E27FC236}">
                <a16:creationId xmlns:a16="http://schemas.microsoft.com/office/drawing/2014/main" id="{00000000-0008-0000-0000-00001A00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7" name="Freeform 131">
            <a:extLst>
              <a:ext uri="{FF2B5EF4-FFF2-40B4-BE49-F238E27FC236}">
                <a16:creationId xmlns:a16="http://schemas.microsoft.com/office/drawing/2014/main" id="{00000000-0008-0000-0000-00001B00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132">
            <a:extLst>
              <a:ext uri="{FF2B5EF4-FFF2-40B4-BE49-F238E27FC236}">
                <a16:creationId xmlns:a16="http://schemas.microsoft.com/office/drawing/2014/main" id="{00000000-0008-0000-0000-00001C00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133">
            <a:extLst>
              <a:ext uri="{FF2B5EF4-FFF2-40B4-BE49-F238E27FC236}">
                <a16:creationId xmlns:a16="http://schemas.microsoft.com/office/drawing/2014/main" id="{00000000-0008-0000-0000-00001D00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0" name="Freeform 134">
            <a:extLst>
              <a:ext uri="{FF2B5EF4-FFF2-40B4-BE49-F238E27FC236}">
                <a16:creationId xmlns:a16="http://schemas.microsoft.com/office/drawing/2014/main" id="{00000000-0008-0000-0000-00001E00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135">
            <a:extLst>
              <a:ext uri="{FF2B5EF4-FFF2-40B4-BE49-F238E27FC236}">
                <a16:creationId xmlns:a16="http://schemas.microsoft.com/office/drawing/2014/main" id="{00000000-0008-0000-0000-00001F00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2" name="Freeform 136">
            <a:extLst>
              <a:ext uri="{FF2B5EF4-FFF2-40B4-BE49-F238E27FC236}">
                <a16:creationId xmlns:a16="http://schemas.microsoft.com/office/drawing/2014/main" id="{00000000-0008-0000-0000-00002000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137">
            <a:extLst>
              <a:ext uri="{FF2B5EF4-FFF2-40B4-BE49-F238E27FC236}">
                <a16:creationId xmlns:a16="http://schemas.microsoft.com/office/drawing/2014/main" id="{00000000-0008-0000-0000-00002100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4" name="Freeform 138">
            <a:extLst>
              <a:ext uri="{FF2B5EF4-FFF2-40B4-BE49-F238E27FC236}">
                <a16:creationId xmlns:a16="http://schemas.microsoft.com/office/drawing/2014/main" id="{00000000-0008-0000-0000-00002200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139">
            <a:extLst>
              <a:ext uri="{FF2B5EF4-FFF2-40B4-BE49-F238E27FC236}">
                <a16:creationId xmlns:a16="http://schemas.microsoft.com/office/drawing/2014/main" id="{00000000-0008-0000-0000-00002300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6" name="Freeform 140">
            <a:extLst>
              <a:ext uri="{FF2B5EF4-FFF2-40B4-BE49-F238E27FC236}">
                <a16:creationId xmlns:a16="http://schemas.microsoft.com/office/drawing/2014/main" id="{00000000-0008-0000-0000-00002400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141">
            <a:extLst>
              <a:ext uri="{FF2B5EF4-FFF2-40B4-BE49-F238E27FC236}">
                <a16:creationId xmlns:a16="http://schemas.microsoft.com/office/drawing/2014/main" id="{00000000-0008-0000-0000-00002500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8" name="Freeform 142">
            <a:extLst>
              <a:ext uri="{FF2B5EF4-FFF2-40B4-BE49-F238E27FC236}">
                <a16:creationId xmlns:a16="http://schemas.microsoft.com/office/drawing/2014/main" id="{00000000-0008-0000-0000-00002600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143">
            <a:extLst>
              <a:ext uri="{FF2B5EF4-FFF2-40B4-BE49-F238E27FC236}">
                <a16:creationId xmlns:a16="http://schemas.microsoft.com/office/drawing/2014/main" id="{00000000-0008-0000-0000-00002700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0" name="Freeform 144">
            <a:extLst>
              <a:ext uri="{FF2B5EF4-FFF2-40B4-BE49-F238E27FC236}">
                <a16:creationId xmlns:a16="http://schemas.microsoft.com/office/drawing/2014/main" id="{00000000-0008-0000-0000-00002800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145">
            <a:extLst>
              <a:ext uri="{FF2B5EF4-FFF2-40B4-BE49-F238E27FC236}">
                <a16:creationId xmlns:a16="http://schemas.microsoft.com/office/drawing/2014/main" id="{00000000-0008-0000-0000-00002900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2" name="Freeform 146">
            <a:extLst>
              <a:ext uri="{FF2B5EF4-FFF2-40B4-BE49-F238E27FC236}">
                <a16:creationId xmlns:a16="http://schemas.microsoft.com/office/drawing/2014/main" id="{00000000-0008-0000-0000-00002A00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147">
            <a:extLst>
              <a:ext uri="{FF2B5EF4-FFF2-40B4-BE49-F238E27FC236}">
                <a16:creationId xmlns:a16="http://schemas.microsoft.com/office/drawing/2014/main" id="{00000000-0008-0000-0000-00002B00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4" name="Freeform 148">
            <a:extLst>
              <a:ext uri="{FF2B5EF4-FFF2-40B4-BE49-F238E27FC236}">
                <a16:creationId xmlns:a16="http://schemas.microsoft.com/office/drawing/2014/main" id="{00000000-0008-0000-0000-00002C00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149">
            <a:extLst>
              <a:ext uri="{FF2B5EF4-FFF2-40B4-BE49-F238E27FC236}">
                <a16:creationId xmlns:a16="http://schemas.microsoft.com/office/drawing/2014/main" id="{00000000-0008-0000-0000-00002D00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6" name="Freeform 150">
            <a:extLst>
              <a:ext uri="{FF2B5EF4-FFF2-40B4-BE49-F238E27FC236}">
                <a16:creationId xmlns:a16="http://schemas.microsoft.com/office/drawing/2014/main" id="{00000000-0008-0000-0000-00002E00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151">
            <a:extLst>
              <a:ext uri="{FF2B5EF4-FFF2-40B4-BE49-F238E27FC236}">
                <a16:creationId xmlns:a16="http://schemas.microsoft.com/office/drawing/2014/main" id="{00000000-0008-0000-0000-00002F00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8" name="Freeform 152">
            <a:extLst>
              <a:ext uri="{FF2B5EF4-FFF2-40B4-BE49-F238E27FC236}">
                <a16:creationId xmlns:a16="http://schemas.microsoft.com/office/drawing/2014/main" id="{00000000-0008-0000-0000-00003000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153">
            <a:extLst>
              <a:ext uri="{FF2B5EF4-FFF2-40B4-BE49-F238E27FC236}">
                <a16:creationId xmlns:a16="http://schemas.microsoft.com/office/drawing/2014/main" id="{00000000-0008-0000-0000-00003100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0" name="Freeform 154">
            <a:extLst>
              <a:ext uri="{FF2B5EF4-FFF2-40B4-BE49-F238E27FC236}">
                <a16:creationId xmlns:a16="http://schemas.microsoft.com/office/drawing/2014/main" id="{00000000-0008-0000-0000-00003200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155">
            <a:extLst>
              <a:ext uri="{FF2B5EF4-FFF2-40B4-BE49-F238E27FC236}">
                <a16:creationId xmlns:a16="http://schemas.microsoft.com/office/drawing/2014/main" id="{00000000-0008-0000-0000-00003300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2" name="Freeform 156">
            <a:extLst>
              <a:ext uri="{FF2B5EF4-FFF2-40B4-BE49-F238E27FC236}">
                <a16:creationId xmlns:a16="http://schemas.microsoft.com/office/drawing/2014/main" id="{00000000-0008-0000-0000-00003400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157">
            <a:extLst>
              <a:ext uri="{FF2B5EF4-FFF2-40B4-BE49-F238E27FC236}">
                <a16:creationId xmlns:a16="http://schemas.microsoft.com/office/drawing/2014/main" id="{00000000-0008-0000-0000-00003500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4" name="Freeform 158">
            <a:extLst>
              <a:ext uri="{FF2B5EF4-FFF2-40B4-BE49-F238E27FC236}">
                <a16:creationId xmlns:a16="http://schemas.microsoft.com/office/drawing/2014/main" id="{00000000-0008-0000-0000-00003600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159">
            <a:extLst>
              <a:ext uri="{FF2B5EF4-FFF2-40B4-BE49-F238E27FC236}">
                <a16:creationId xmlns:a16="http://schemas.microsoft.com/office/drawing/2014/main" id="{00000000-0008-0000-0000-00003700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6" name="Freeform 160">
            <a:extLst>
              <a:ext uri="{FF2B5EF4-FFF2-40B4-BE49-F238E27FC236}">
                <a16:creationId xmlns:a16="http://schemas.microsoft.com/office/drawing/2014/main" id="{00000000-0008-0000-0000-00003800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7" name="Freeform 161">
            <a:extLst>
              <a:ext uri="{FF2B5EF4-FFF2-40B4-BE49-F238E27FC236}">
                <a16:creationId xmlns:a16="http://schemas.microsoft.com/office/drawing/2014/main" id="{00000000-0008-0000-0000-00003900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8" name="Freeform 162">
            <a:extLst>
              <a:ext uri="{FF2B5EF4-FFF2-40B4-BE49-F238E27FC236}">
                <a16:creationId xmlns:a16="http://schemas.microsoft.com/office/drawing/2014/main" id="{00000000-0008-0000-0000-00003A00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163">
            <a:extLst>
              <a:ext uri="{FF2B5EF4-FFF2-40B4-BE49-F238E27FC236}">
                <a16:creationId xmlns:a16="http://schemas.microsoft.com/office/drawing/2014/main" id="{00000000-0008-0000-0000-00003B00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0" name="Freeform 164">
            <a:extLst>
              <a:ext uri="{FF2B5EF4-FFF2-40B4-BE49-F238E27FC236}">
                <a16:creationId xmlns:a16="http://schemas.microsoft.com/office/drawing/2014/main" id="{00000000-0008-0000-0000-00003C00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165">
            <a:extLst>
              <a:ext uri="{FF2B5EF4-FFF2-40B4-BE49-F238E27FC236}">
                <a16:creationId xmlns:a16="http://schemas.microsoft.com/office/drawing/2014/main" id="{00000000-0008-0000-0000-00003D00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2" name="Freeform 166">
            <a:extLst>
              <a:ext uri="{FF2B5EF4-FFF2-40B4-BE49-F238E27FC236}">
                <a16:creationId xmlns:a16="http://schemas.microsoft.com/office/drawing/2014/main" id="{00000000-0008-0000-0000-00003E00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167">
            <a:extLst>
              <a:ext uri="{FF2B5EF4-FFF2-40B4-BE49-F238E27FC236}">
                <a16:creationId xmlns:a16="http://schemas.microsoft.com/office/drawing/2014/main" id="{00000000-0008-0000-0000-00003F00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4" name="Freeform 168">
            <a:extLst>
              <a:ext uri="{FF2B5EF4-FFF2-40B4-BE49-F238E27FC236}">
                <a16:creationId xmlns:a16="http://schemas.microsoft.com/office/drawing/2014/main" id="{00000000-0008-0000-0000-00004000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169">
            <a:extLst>
              <a:ext uri="{FF2B5EF4-FFF2-40B4-BE49-F238E27FC236}">
                <a16:creationId xmlns:a16="http://schemas.microsoft.com/office/drawing/2014/main" id="{00000000-0008-0000-0000-00004100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6" name="Freeform 170">
            <a:extLst>
              <a:ext uri="{FF2B5EF4-FFF2-40B4-BE49-F238E27FC236}">
                <a16:creationId xmlns:a16="http://schemas.microsoft.com/office/drawing/2014/main" id="{00000000-0008-0000-0000-00004200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171">
            <a:extLst>
              <a:ext uri="{FF2B5EF4-FFF2-40B4-BE49-F238E27FC236}">
                <a16:creationId xmlns:a16="http://schemas.microsoft.com/office/drawing/2014/main" id="{00000000-0008-0000-0000-00004300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8" name="Freeform 172">
            <a:extLst>
              <a:ext uri="{FF2B5EF4-FFF2-40B4-BE49-F238E27FC236}">
                <a16:creationId xmlns:a16="http://schemas.microsoft.com/office/drawing/2014/main" id="{00000000-0008-0000-0000-00004400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173">
            <a:extLst>
              <a:ext uri="{FF2B5EF4-FFF2-40B4-BE49-F238E27FC236}">
                <a16:creationId xmlns:a16="http://schemas.microsoft.com/office/drawing/2014/main" id="{00000000-0008-0000-0000-00004500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0" name="Freeform 174">
            <a:extLst>
              <a:ext uri="{FF2B5EF4-FFF2-40B4-BE49-F238E27FC236}">
                <a16:creationId xmlns:a16="http://schemas.microsoft.com/office/drawing/2014/main" id="{00000000-0008-0000-0000-00004600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175">
            <a:extLst>
              <a:ext uri="{FF2B5EF4-FFF2-40B4-BE49-F238E27FC236}">
                <a16:creationId xmlns:a16="http://schemas.microsoft.com/office/drawing/2014/main" id="{00000000-0008-0000-0000-00004700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2" name="Freeform 176">
            <a:extLst>
              <a:ext uri="{FF2B5EF4-FFF2-40B4-BE49-F238E27FC236}">
                <a16:creationId xmlns:a16="http://schemas.microsoft.com/office/drawing/2014/main" id="{00000000-0008-0000-0000-00004800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177">
            <a:extLst>
              <a:ext uri="{FF2B5EF4-FFF2-40B4-BE49-F238E27FC236}">
                <a16:creationId xmlns:a16="http://schemas.microsoft.com/office/drawing/2014/main" id="{00000000-0008-0000-0000-00004900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4" name="Freeform 178">
            <a:extLst>
              <a:ext uri="{FF2B5EF4-FFF2-40B4-BE49-F238E27FC236}">
                <a16:creationId xmlns:a16="http://schemas.microsoft.com/office/drawing/2014/main" id="{00000000-0008-0000-0000-00004A00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179">
            <a:extLst>
              <a:ext uri="{FF2B5EF4-FFF2-40B4-BE49-F238E27FC236}">
                <a16:creationId xmlns:a16="http://schemas.microsoft.com/office/drawing/2014/main" id="{00000000-0008-0000-0000-00004B00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9" name="Freeform 180">
            <a:extLst>
              <a:ext uri="{FF2B5EF4-FFF2-40B4-BE49-F238E27FC236}">
                <a16:creationId xmlns:a16="http://schemas.microsoft.com/office/drawing/2014/main" id="{00000000-0008-0000-0000-00004F00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181">
            <a:extLst>
              <a:ext uri="{FF2B5EF4-FFF2-40B4-BE49-F238E27FC236}">
                <a16:creationId xmlns:a16="http://schemas.microsoft.com/office/drawing/2014/main" id="{00000000-0008-0000-0000-00005000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2" name="Freeform 182">
            <a:extLst>
              <a:ext uri="{FF2B5EF4-FFF2-40B4-BE49-F238E27FC236}">
                <a16:creationId xmlns:a16="http://schemas.microsoft.com/office/drawing/2014/main" id="{00000000-0008-0000-0000-00005200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183">
            <a:extLst>
              <a:ext uri="{FF2B5EF4-FFF2-40B4-BE49-F238E27FC236}">
                <a16:creationId xmlns:a16="http://schemas.microsoft.com/office/drawing/2014/main" id="{00000000-0008-0000-0000-00005300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4" name="Freeform 184">
            <a:extLst>
              <a:ext uri="{FF2B5EF4-FFF2-40B4-BE49-F238E27FC236}">
                <a16:creationId xmlns:a16="http://schemas.microsoft.com/office/drawing/2014/main" id="{00000000-0008-0000-0000-00005400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185">
            <a:extLst>
              <a:ext uri="{FF2B5EF4-FFF2-40B4-BE49-F238E27FC236}">
                <a16:creationId xmlns:a16="http://schemas.microsoft.com/office/drawing/2014/main" id="{00000000-0008-0000-0000-00005500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6" name="Freeform 186">
            <a:extLst>
              <a:ext uri="{FF2B5EF4-FFF2-40B4-BE49-F238E27FC236}">
                <a16:creationId xmlns:a16="http://schemas.microsoft.com/office/drawing/2014/main" id="{00000000-0008-0000-0000-00005600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187">
            <a:extLst>
              <a:ext uri="{FF2B5EF4-FFF2-40B4-BE49-F238E27FC236}">
                <a16:creationId xmlns:a16="http://schemas.microsoft.com/office/drawing/2014/main" id="{00000000-0008-0000-0000-00005700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8" name="Freeform 188">
            <a:extLst>
              <a:ext uri="{FF2B5EF4-FFF2-40B4-BE49-F238E27FC236}">
                <a16:creationId xmlns:a16="http://schemas.microsoft.com/office/drawing/2014/main" id="{00000000-0008-0000-0000-00005800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9" name="Freeform 189">
            <a:extLst>
              <a:ext uri="{FF2B5EF4-FFF2-40B4-BE49-F238E27FC236}">
                <a16:creationId xmlns:a16="http://schemas.microsoft.com/office/drawing/2014/main" id="{00000000-0008-0000-0000-00005900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0" name="Freeform 190">
            <a:extLst>
              <a:ext uri="{FF2B5EF4-FFF2-40B4-BE49-F238E27FC236}">
                <a16:creationId xmlns:a16="http://schemas.microsoft.com/office/drawing/2014/main" id="{00000000-0008-0000-0000-00005A00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191">
            <a:extLst>
              <a:ext uri="{FF2B5EF4-FFF2-40B4-BE49-F238E27FC236}">
                <a16:creationId xmlns:a16="http://schemas.microsoft.com/office/drawing/2014/main" id="{00000000-0008-0000-0000-00005B00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2" name="Freeform 192">
            <a:extLst>
              <a:ext uri="{FF2B5EF4-FFF2-40B4-BE49-F238E27FC236}">
                <a16:creationId xmlns:a16="http://schemas.microsoft.com/office/drawing/2014/main" id="{00000000-0008-0000-0000-00005C00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193">
            <a:extLst>
              <a:ext uri="{FF2B5EF4-FFF2-40B4-BE49-F238E27FC236}">
                <a16:creationId xmlns:a16="http://schemas.microsoft.com/office/drawing/2014/main" id="{00000000-0008-0000-0000-00005D00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4" name="Freeform 194">
            <a:extLst>
              <a:ext uri="{FF2B5EF4-FFF2-40B4-BE49-F238E27FC236}">
                <a16:creationId xmlns:a16="http://schemas.microsoft.com/office/drawing/2014/main" id="{00000000-0008-0000-0000-00005E00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195">
            <a:extLst>
              <a:ext uri="{FF2B5EF4-FFF2-40B4-BE49-F238E27FC236}">
                <a16:creationId xmlns:a16="http://schemas.microsoft.com/office/drawing/2014/main" id="{00000000-0008-0000-0000-00005F00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6" name="Freeform 196">
            <a:extLst>
              <a:ext uri="{FF2B5EF4-FFF2-40B4-BE49-F238E27FC236}">
                <a16:creationId xmlns:a16="http://schemas.microsoft.com/office/drawing/2014/main" id="{00000000-0008-0000-0000-00006000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197">
            <a:extLst>
              <a:ext uri="{FF2B5EF4-FFF2-40B4-BE49-F238E27FC236}">
                <a16:creationId xmlns:a16="http://schemas.microsoft.com/office/drawing/2014/main" id="{00000000-0008-0000-0000-00006100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8" name="Freeform 198">
            <a:extLst>
              <a:ext uri="{FF2B5EF4-FFF2-40B4-BE49-F238E27FC236}">
                <a16:creationId xmlns:a16="http://schemas.microsoft.com/office/drawing/2014/main" id="{00000000-0008-0000-0000-00006200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199">
            <a:extLst>
              <a:ext uri="{FF2B5EF4-FFF2-40B4-BE49-F238E27FC236}">
                <a16:creationId xmlns:a16="http://schemas.microsoft.com/office/drawing/2014/main" id="{00000000-0008-0000-0000-00006300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0" name="Freeform 200">
            <a:extLst>
              <a:ext uri="{FF2B5EF4-FFF2-40B4-BE49-F238E27FC236}">
                <a16:creationId xmlns:a16="http://schemas.microsoft.com/office/drawing/2014/main" id="{00000000-0008-0000-0000-00006400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1" name="Freeform 201">
            <a:extLst>
              <a:ext uri="{FF2B5EF4-FFF2-40B4-BE49-F238E27FC236}">
                <a16:creationId xmlns:a16="http://schemas.microsoft.com/office/drawing/2014/main" id="{00000000-0008-0000-0000-00006500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2" name="Freeform 202">
            <a:extLst>
              <a:ext uri="{FF2B5EF4-FFF2-40B4-BE49-F238E27FC236}">
                <a16:creationId xmlns:a16="http://schemas.microsoft.com/office/drawing/2014/main" id="{00000000-0008-0000-0000-00006600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203">
            <a:extLst>
              <a:ext uri="{FF2B5EF4-FFF2-40B4-BE49-F238E27FC236}">
                <a16:creationId xmlns:a16="http://schemas.microsoft.com/office/drawing/2014/main" id="{00000000-0008-0000-0000-00006700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 name="Freeform 204">
            <a:extLst>
              <a:ext uri="{FF2B5EF4-FFF2-40B4-BE49-F238E27FC236}">
                <a16:creationId xmlns:a16="http://schemas.microsoft.com/office/drawing/2014/main" id="{00000000-0008-0000-0000-00006800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205">
            <a:extLst>
              <a:ext uri="{FF2B5EF4-FFF2-40B4-BE49-F238E27FC236}">
                <a16:creationId xmlns:a16="http://schemas.microsoft.com/office/drawing/2014/main" id="{00000000-0008-0000-0000-00006900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 name="Freeform 206">
            <a:extLst>
              <a:ext uri="{FF2B5EF4-FFF2-40B4-BE49-F238E27FC236}">
                <a16:creationId xmlns:a16="http://schemas.microsoft.com/office/drawing/2014/main" id="{00000000-0008-0000-0000-00006A00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207">
            <a:extLst>
              <a:ext uri="{FF2B5EF4-FFF2-40B4-BE49-F238E27FC236}">
                <a16:creationId xmlns:a16="http://schemas.microsoft.com/office/drawing/2014/main" id="{00000000-0008-0000-0000-00006B00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8" name="Freeform 208">
            <a:extLst>
              <a:ext uri="{FF2B5EF4-FFF2-40B4-BE49-F238E27FC236}">
                <a16:creationId xmlns:a16="http://schemas.microsoft.com/office/drawing/2014/main" id="{00000000-0008-0000-0000-00006C00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209">
            <a:extLst>
              <a:ext uri="{FF2B5EF4-FFF2-40B4-BE49-F238E27FC236}">
                <a16:creationId xmlns:a16="http://schemas.microsoft.com/office/drawing/2014/main" id="{00000000-0008-0000-0000-00006D00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0" name="Freeform 210">
            <a:extLst>
              <a:ext uri="{FF2B5EF4-FFF2-40B4-BE49-F238E27FC236}">
                <a16:creationId xmlns:a16="http://schemas.microsoft.com/office/drawing/2014/main" id="{00000000-0008-0000-0000-00006E00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211">
            <a:extLst>
              <a:ext uri="{FF2B5EF4-FFF2-40B4-BE49-F238E27FC236}">
                <a16:creationId xmlns:a16="http://schemas.microsoft.com/office/drawing/2014/main" id="{00000000-0008-0000-0000-00006F00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2" name="Freeform 212">
            <a:extLst>
              <a:ext uri="{FF2B5EF4-FFF2-40B4-BE49-F238E27FC236}">
                <a16:creationId xmlns:a16="http://schemas.microsoft.com/office/drawing/2014/main" id="{00000000-0008-0000-0000-00007000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213">
            <a:extLst>
              <a:ext uri="{FF2B5EF4-FFF2-40B4-BE49-F238E27FC236}">
                <a16:creationId xmlns:a16="http://schemas.microsoft.com/office/drawing/2014/main" id="{00000000-0008-0000-0000-00007100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 name="Freeform 214">
            <a:extLst>
              <a:ext uri="{FF2B5EF4-FFF2-40B4-BE49-F238E27FC236}">
                <a16:creationId xmlns:a16="http://schemas.microsoft.com/office/drawing/2014/main" id="{00000000-0008-0000-0000-00007200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215">
            <a:extLst>
              <a:ext uri="{FF2B5EF4-FFF2-40B4-BE49-F238E27FC236}">
                <a16:creationId xmlns:a16="http://schemas.microsoft.com/office/drawing/2014/main" id="{00000000-0008-0000-0000-00007300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 name="Freeform 216">
            <a:extLst>
              <a:ext uri="{FF2B5EF4-FFF2-40B4-BE49-F238E27FC236}">
                <a16:creationId xmlns:a16="http://schemas.microsoft.com/office/drawing/2014/main" id="{00000000-0008-0000-0000-00007400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217">
            <a:extLst>
              <a:ext uri="{FF2B5EF4-FFF2-40B4-BE49-F238E27FC236}">
                <a16:creationId xmlns:a16="http://schemas.microsoft.com/office/drawing/2014/main" id="{00000000-0008-0000-0000-00007500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 name="Freeform 218">
            <a:extLst>
              <a:ext uri="{FF2B5EF4-FFF2-40B4-BE49-F238E27FC236}">
                <a16:creationId xmlns:a16="http://schemas.microsoft.com/office/drawing/2014/main" id="{00000000-0008-0000-0000-00007600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219">
            <a:extLst>
              <a:ext uri="{FF2B5EF4-FFF2-40B4-BE49-F238E27FC236}">
                <a16:creationId xmlns:a16="http://schemas.microsoft.com/office/drawing/2014/main" id="{00000000-0008-0000-0000-00007700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 name="Freeform 220">
            <a:extLst>
              <a:ext uri="{FF2B5EF4-FFF2-40B4-BE49-F238E27FC236}">
                <a16:creationId xmlns:a16="http://schemas.microsoft.com/office/drawing/2014/main" id="{00000000-0008-0000-0000-00007800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221">
            <a:extLst>
              <a:ext uri="{FF2B5EF4-FFF2-40B4-BE49-F238E27FC236}">
                <a16:creationId xmlns:a16="http://schemas.microsoft.com/office/drawing/2014/main" id="{00000000-0008-0000-0000-00007900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 name="Freeform 222">
            <a:extLst>
              <a:ext uri="{FF2B5EF4-FFF2-40B4-BE49-F238E27FC236}">
                <a16:creationId xmlns:a16="http://schemas.microsoft.com/office/drawing/2014/main" id="{00000000-0008-0000-0000-00007A00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223">
            <a:extLst>
              <a:ext uri="{FF2B5EF4-FFF2-40B4-BE49-F238E27FC236}">
                <a16:creationId xmlns:a16="http://schemas.microsoft.com/office/drawing/2014/main" id="{00000000-0008-0000-0000-00007B00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 name="Freeform 224">
            <a:extLst>
              <a:ext uri="{FF2B5EF4-FFF2-40B4-BE49-F238E27FC236}">
                <a16:creationId xmlns:a16="http://schemas.microsoft.com/office/drawing/2014/main" id="{00000000-0008-0000-0000-00007C00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225">
            <a:extLst>
              <a:ext uri="{FF2B5EF4-FFF2-40B4-BE49-F238E27FC236}">
                <a16:creationId xmlns:a16="http://schemas.microsoft.com/office/drawing/2014/main" id="{00000000-0008-0000-0000-00007D000000}"/>
              </a:ext>
            </a:extLst>
          </xdr:cNvPr>
          <xdr:cNvSpPr>
            <a:spLocks/>
          </xdr:cNvSpPr>
        </xdr:nvSpPr>
        <xdr:spPr bwMode="auto">
          <a:xfrm>
            <a:off x="943" y="198"/>
            <a:ext cx="231" cy="143"/>
          </a:xfrm>
          <a:custGeom>
            <a:avLst/>
            <a:gdLst>
              <a:gd name="T0" fmla="*/ 127 w 5780"/>
              <a:gd name="T1" fmla="*/ 0 h 3427"/>
              <a:gd name="T2" fmla="*/ 956 w 5780"/>
              <a:gd name="T3" fmla="*/ 14 h 3427"/>
              <a:gd name="T4" fmla="*/ 2973 w 5780"/>
              <a:gd name="T5" fmla="*/ 50 h 3427"/>
              <a:gd name="T6" fmla="*/ 4091 w 5780"/>
              <a:gd name="T7" fmla="*/ 50 h 3427"/>
              <a:gd name="T8" fmla="*/ 5108 w 5780"/>
              <a:gd name="T9" fmla="*/ 0 h 3427"/>
              <a:gd name="T10" fmla="*/ 5133 w 5780"/>
              <a:gd name="T11" fmla="*/ 42 h 3427"/>
              <a:gd name="T12" fmla="*/ 5159 w 5780"/>
              <a:gd name="T13" fmla="*/ 151 h 3427"/>
              <a:gd name="T14" fmla="*/ 5226 w 5780"/>
              <a:gd name="T15" fmla="*/ 257 h 3427"/>
              <a:gd name="T16" fmla="*/ 5255 w 5780"/>
              <a:gd name="T17" fmla="*/ 379 h 3427"/>
              <a:gd name="T18" fmla="*/ 5208 w 5780"/>
              <a:gd name="T19" fmla="*/ 435 h 3427"/>
              <a:gd name="T20" fmla="*/ 5209 w 5780"/>
              <a:gd name="T21" fmla="*/ 506 h 3427"/>
              <a:gd name="T22" fmla="*/ 5245 w 5780"/>
              <a:gd name="T23" fmla="*/ 612 h 3427"/>
              <a:gd name="T24" fmla="*/ 5236 w 5780"/>
              <a:gd name="T25" fmla="*/ 707 h 3427"/>
              <a:gd name="T26" fmla="*/ 5255 w 5780"/>
              <a:gd name="T27" fmla="*/ 818 h 3427"/>
              <a:gd name="T28" fmla="*/ 5260 w 5780"/>
              <a:gd name="T29" fmla="*/ 1013 h 3427"/>
              <a:gd name="T30" fmla="*/ 5311 w 5780"/>
              <a:gd name="T31" fmla="*/ 1165 h 3427"/>
              <a:gd name="T32" fmla="*/ 5362 w 5780"/>
              <a:gd name="T33" fmla="*/ 1266 h 3427"/>
              <a:gd name="T34" fmla="*/ 5414 w 5780"/>
              <a:gd name="T35" fmla="*/ 1360 h 3427"/>
              <a:gd name="T36" fmla="*/ 5464 w 5780"/>
              <a:gd name="T37" fmla="*/ 1418 h 3427"/>
              <a:gd name="T38" fmla="*/ 5514 w 5780"/>
              <a:gd name="T39" fmla="*/ 1924 h 3427"/>
              <a:gd name="T40" fmla="*/ 5514 w 5780"/>
              <a:gd name="T41" fmla="*/ 2178 h 3427"/>
              <a:gd name="T42" fmla="*/ 5565 w 5780"/>
              <a:gd name="T43" fmla="*/ 2279 h 3427"/>
              <a:gd name="T44" fmla="*/ 5582 w 5780"/>
              <a:gd name="T45" fmla="*/ 2370 h 3427"/>
              <a:gd name="T46" fmla="*/ 5565 w 5780"/>
              <a:gd name="T47" fmla="*/ 2431 h 3427"/>
              <a:gd name="T48" fmla="*/ 5573 w 5780"/>
              <a:gd name="T49" fmla="*/ 2605 h 3427"/>
              <a:gd name="T50" fmla="*/ 5612 w 5780"/>
              <a:gd name="T51" fmla="*/ 2642 h 3427"/>
              <a:gd name="T52" fmla="*/ 5668 w 5780"/>
              <a:gd name="T53" fmla="*/ 2847 h 3427"/>
              <a:gd name="T54" fmla="*/ 5743 w 5780"/>
              <a:gd name="T55" fmla="*/ 2932 h 3427"/>
              <a:gd name="T56" fmla="*/ 5780 w 5780"/>
              <a:gd name="T57" fmla="*/ 3147 h 3427"/>
              <a:gd name="T58" fmla="*/ 5769 w 5780"/>
              <a:gd name="T59" fmla="*/ 3343 h 3427"/>
              <a:gd name="T60" fmla="*/ 4776 w 5780"/>
              <a:gd name="T61" fmla="*/ 3400 h 3427"/>
              <a:gd name="T62" fmla="*/ 3668 w 5780"/>
              <a:gd name="T63" fmla="*/ 3427 h 3427"/>
              <a:gd name="T64" fmla="*/ 2008 w 5780"/>
              <a:gd name="T65" fmla="*/ 3427 h 3427"/>
              <a:gd name="T66" fmla="*/ 686 w 5780"/>
              <a:gd name="T67" fmla="*/ 3393 h 3427"/>
              <a:gd name="T68" fmla="*/ 0 w 5780"/>
              <a:gd name="T69" fmla="*/ 3371 h 3427"/>
              <a:gd name="T70" fmla="*/ 113 w 5780"/>
              <a:gd name="T71" fmla="*/ 1154 h 3427"/>
              <a:gd name="T72" fmla="*/ 127 w 5780"/>
              <a:gd name="T73" fmla="*/ 0 h 3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5780" h="3427">
                <a:moveTo>
                  <a:pt x="127" y="0"/>
                </a:moveTo>
                <a:lnTo>
                  <a:pt x="956" y="14"/>
                </a:lnTo>
                <a:lnTo>
                  <a:pt x="2973" y="50"/>
                </a:lnTo>
                <a:lnTo>
                  <a:pt x="4091" y="50"/>
                </a:lnTo>
                <a:lnTo>
                  <a:pt x="5108" y="0"/>
                </a:lnTo>
                <a:lnTo>
                  <a:pt x="5133" y="42"/>
                </a:lnTo>
                <a:lnTo>
                  <a:pt x="5159" y="151"/>
                </a:lnTo>
                <a:lnTo>
                  <a:pt x="5226" y="257"/>
                </a:lnTo>
                <a:lnTo>
                  <a:pt x="5255" y="379"/>
                </a:lnTo>
                <a:lnTo>
                  <a:pt x="5208" y="435"/>
                </a:lnTo>
                <a:lnTo>
                  <a:pt x="5209" y="506"/>
                </a:lnTo>
                <a:lnTo>
                  <a:pt x="5245" y="612"/>
                </a:lnTo>
                <a:lnTo>
                  <a:pt x="5236" y="707"/>
                </a:lnTo>
                <a:lnTo>
                  <a:pt x="5255" y="818"/>
                </a:lnTo>
                <a:lnTo>
                  <a:pt x="5260" y="1013"/>
                </a:lnTo>
                <a:lnTo>
                  <a:pt x="5311" y="1165"/>
                </a:lnTo>
                <a:lnTo>
                  <a:pt x="5362" y="1266"/>
                </a:lnTo>
                <a:lnTo>
                  <a:pt x="5414" y="1360"/>
                </a:lnTo>
                <a:lnTo>
                  <a:pt x="5464" y="1418"/>
                </a:lnTo>
                <a:lnTo>
                  <a:pt x="5514" y="1924"/>
                </a:lnTo>
                <a:lnTo>
                  <a:pt x="5514" y="2178"/>
                </a:lnTo>
                <a:lnTo>
                  <a:pt x="5565" y="2279"/>
                </a:lnTo>
                <a:lnTo>
                  <a:pt x="5582" y="2370"/>
                </a:lnTo>
                <a:lnTo>
                  <a:pt x="5565" y="2431"/>
                </a:lnTo>
                <a:lnTo>
                  <a:pt x="5573" y="2605"/>
                </a:lnTo>
                <a:lnTo>
                  <a:pt x="5612" y="2642"/>
                </a:lnTo>
                <a:lnTo>
                  <a:pt x="5668" y="2847"/>
                </a:lnTo>
                <a:lnTo>
                  <a:pt x="5743" y="2932"/>
                </a:lnTo>
                <a:lnTo>
                  <a:pt x="5780" y="3147"/>
                </a:lnTo>
                <a:lnTo>
                  <a:pt x="5769" y="3343"/>
                </a:lnTo>
                <a:lnTo>
                  <a:pt x="4776" y="3400"/>
                </a:lnTo>
                <a:lnTo>
                  <a:pt x="3668" y="3427"/>
                </a:lnTo>
                <a:lnTo>
                  <a:pt x="2008" y="3427"/>
                </a:lnTo>
                <a:lnTo>
                  <a:pt x="686" y="3393"/>
                </a:lnTo>
                <a:lnTo>
                  <a:pt x="0" y="3371"/>
                </a:lnTo>
                <a:lnTo>
                  <a:pt x="113" y="1154"/>
                </a:lnTo>
                <a:lnTo>
                  <a:pt x="127" y="0"/>
                </a:lnTo>
                <a:close/>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226">
            <a:extLst>
              <a:ext uri="{FF2B5EF4-FFF2-40B4-BE49-F238E27FC236}">
                <a16:creationId xmlns:a16="http://schemas.microsoft.com/office/drawing/2014/main" id="{00000000-0008-0000-0000-00007E000000}"/>
              </a:ext>
            </a:extLst>
          </xdr:cNvPr>
          <xdr:cNvSpPr>
            <a:spLocks/>
          </xdr:cNvSpPr>
        </xdr:nvSpPr>
        <xdr:spPr bwMode="auto">
          <a:xfrm>
            <a:off x="996" y="198"/>
            <a:ext cx="56" cy="142"/>
          </a:xfrm>
          <a:custGeom>
            <a:avLst/>
            <a:gdLst>
              <a:gd name="T0" fmla="*/ 309 w 1388"/>
              <a:gd name="T1" fmla="*/ 0 h 3393"/>
              <a:gd name="T2" fmla="*/ 309 w 1388"/>
              <a:gd name="T3" fmla="*/ 253 h 3393"/>
              <a:gd name="T4" fmla="*/ 207 w 1388"/>
              <a:gd name="T5" fmla="*/ 253 h 3393"/>
              <a:gd name="T6" fmla="*/ 206 w 1388"/>
              <a:gd name="T7" fmla="*/ 341 h 3393"/>
              <a:gd name="T8" fmla="*/ 141 w 1388"/>
              <a:gd name="T9" fmla="*/ 341 h 3393"/>
              <a:gd name="T10" fmla="*/ 141 w 1388"/>
              <a:gd name="T11" fmla="*/ 527 h 3393"/>
              <a:gd name="T12" fmla="*/ 328 w 1388"/>
              <a:gd name="T13" fmla="*/ 547 h 3393"/>
              <a:gd name="T14" fmla="*/ 319 w 1388"/>
              <a:gd name="T15" fmla="*/ 707 h 3393"/>
              <a:gd name="T16" fmla="*/ 355 w 1388"/>
              <a:gd name="T17" fmla="*/ 716 h 3393"/>
              <a:gd name="T18" fmla="*/ 355 w 1388"/>
              <a:gd name="T19" fmla="*/ 1118 h 3393"/>
              <a:gd name="T20" fmla="*/ 384 w 1388"/>
              <a:gd name="T21" fmla="*/ 1135 h 3393"/>
              <a:gd name="T22" fmla="*/ 403 w 1388"/>
              <a:gd name="T23" fmla="*/ 1304 h 3393"/>
              <a:gd name="T24" fmla="*/ 0 w 1388"/>
              <a:gd name="T25" fmla="*/ 1295 h 3393"/>
              <a:gd name="T26" fmla="*/ 37 w 1388"/>
              <a:gd name="T27" fmla="*/ 1360 h 3393"/>
              <a:gd name="T28" fmla="*/ 111 w 1388"/>
              <a:gd name="T29" fmla="*/ 1399 h 3393"/>
              <a:gd name="T30" fmla="*/ 105 w 1388"/>
              <a:gd name="T31" fmla="*/ 1469 h 3393"/>
              <a:gd name="T32" fmla="*/ 102 w 1388"/>
              <a:gd name="T33" fmla="*/ 1537 h 3393"/>
              <a:gd name="T34" fmla="*/ 156 w 1388"/>
              <a:gd name="T35" fmla="*/ 1620 h 3393"/>
              <a:gd name="T36" fmla="*/ 258 w 1388"/>
              <a:gd name="T37" fmla="*/ 1620 h 3393"/>
              <a:gd name="T38" fmla="*/ 359 w 1388"/>
              <a:gd name="T39" fmla="*/ 1671 h 3393"/>
              <a:gd name="T40" fmla="*/ 421 w 1388"/>
              <a:gd name="T41" fmla="*/ 1707 h 3393"/>
              <a:gd name="T42" fmla="*/ 512 w 1388"/>
              <a:gd name="T43" fmla="*/ 1671 h 3393"/>
              <a:gd name="T44" fmla="*/ 715 w 1388"/>
              <a:gd name="T45" fmla="*/ 1620 h 3393"/>
              <a:gd name="T46" fmla="*/ 759 w 1388"/>
              <a:gd name="T47" fmla="*/ 1697 h 3393"/>
              <a:gd name="T48" fmla="*/ 715 w 1388"/>
              <a:gd name="T49" fmla="*/ 1722 h 3393"/>
              <a:gd name="T50" fmla="*/ 751 w 1388"/>
              <a:gd name="T51" fmla="*/ 1828 h 3393"/>
              <a:gd name="T52" fmla="*/ 787 w 1388"/>
              <a:gd name="T53" fmla="*/ 1932 h 3393"/>
              <a:gd name="T54" fmla="*/ 853 w 1388"/>
              <a:gd name="T55" fmla="*/ 1978 h 3393"/>
              <a:gd name="T56" fmla="*/ 929 w 1388"/>
              <a:gd name="T57" fmla="*/ 1932 h 3393"/>
              <a:gd name="T58" fmla="*/ 1020 w 1388"/>
              <a:gd name="T59" fmla="*/ 1924 h 3393"/>
              <a:gd name="T60" fmla="*/ 1050 w 1388"/>
              <a:gd name="T61" fmla="*/ 2043 h 3393"/>
              <a:gd name="T62" fmla="*/ 1122 w 1388"/>
              <a:gd name="T63" fmla="*/ 2228 h 3393"/>
              <a:gd name="T64" fmla="*/ 1088 w 1388"/>
              <a:gd name="T65" fmla="*/ 2286 h 3393"/>
              <a:gd name="T66" fmla="*/ 1122 w 1388"/>
              <a:gd name="T67" fmla="*/ 2380 h 3393"/>
              <a:gd name="T68" fmla="*/ 1182 w 1388"/>
              <a:gd name="T69" fmla="*/ 2492 h 3393"/>
              <a:gd name="T70" fmla="*/ 1163 w 1388"/>
              <a:gd name="T71" fmla="*/ 2539 h 3393"/>
              <a:gd name="T72" fmla="*/ 1228 w 1388"/>
              <a:gd name="T73" fmla="*/ 2604 h 3393"/>
              <a:gd name="T74" fmla="*/ 1303 w 1388"/>
              <a:gd name="T75" fmla="*/ 2642 h 3393"/>
              <a:gd name="T76" fmla="*/ 1361 w 1388"/>
              <a:gd name="T77" fmla="*/ 2726 h 3393"/>
              <a:gd name="T78" fmla="*/ 1331 w 1388"/>
              <a:gd name="T79" fmla="*/ 2903 h 3393"/>
              <a:gd name="T80" fmla="*/ 1388 w 1388"/>
              <a:gd name="T81" fmla="*/ 2988 h 3393"/>
              <a:gd name="T82" fmla="*/ 1341 w 1388"/>
              <a:gd name="T83" fmla="*/ 3109 h 3393"/>
              <a:gd name="T84" fmla="*/ 1313 w 1388"/>
              <a:gd name="T85" fmla="*/ 3269 h 3393"/>
              <a:gd name="T86" fmla="*/ 1376 w 1388"/>
              <a:gd name="T87" fmla="*/ 3393 h 33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388" h="3393">
                <a:moveTo>
                  <a:pt x="309" y="0"/>
                </a:moveTo>
                <a:lnTo>
                  <a:pt x="309" y="253"/>
                </a:lnTo>
                <a:lnTo>
                  <a:pt x="207" y="253"/>
                </a:lnTo>
                <a:lnTo>
                  <a:pt x="206" y="341"/>
                </a:lnTo>
                <a:lnTo>
                  <a:pt x="141" y="341"/>
                </a:lnTo>
                <a:lnTo>
                  <a:pt x="141" y="527"/>
                </a:lnTo>
                <a:lnTo>
                  <a:pt x="328" y="547"/>
                </a:lnTo>
                <a:lnTo>
                  <a:pt x="319" y="707"/>
                </a:lnTo>
                <a:lnTo>
                  <a:pt x="355" y="716"/>
                </a:lnTo>
                <a:lnTo>
                  <a:pt x="355" y="1118"/>
                </a:lnTo>
                <a:lnTo>
                  <a:pt x="384" y="1135"/>
                </a:lnTo>
                <a:lnTo>
                  <a:pt x="403" y="1304"/>
                </a:lnTo>
                <a:lnTo>
                  <a:pt x="0" y="1295"/>
                </a:lnTo>
                <a:lnTo>
                  <a:pt x="37" y="1360"/>
                </a:lnTo>
                <a:lnTo>
                  <a:pt x="111" y="1399"/>
                </a:lnTo>
                <a:lnTo>
                  <a:pt x="105" y="1469"/>
                </a:lnTo>
                <a:lnTo>
                  <a:pt x="102" y="1537"/>
                </a:lnTo>
                <a:lnTo>
                  <a:pt x="156" y="1620"/>
                </a:lnTo>
                <a:lnTo>
                  <a:pt x="258" y="1620"/>
                </a:lnTo>
                <a:lnTo>
                  <a:pt x="359" y="1671"/>
                </a:lnTo>
                <a:lnTo>
                  <a:pt x="421" y="1707"/>
                </a:lnTo>
                <a:lnTo>
                  <a:pt x="512" y="1671"/>
                </a:lnTo>
                <a:lnTo>
                  <a:pt x="715" y="1620"/>
                </a:lnTo>
                <a:lnTo>
                  <a:pt x="759" y="1697"/>
                </a:lnTo>
                <a:lnTo>
                  <a:pt x="715" y="1722"/>
                </a:lnTo>
                <a:lnTo>
                  <a:pt x="751" y="1828"/>
                </a:lnTo>
                <a:lnTo>
                  <a:pt x="787" y="1932"/>
                </a:lnTo>
                <a:lnTo>
                  <a:pt x="853" y="1978"/>
                </a:lnTo>
                <a:lnTo>
                  <a:pt x="929" y="1932"/>
                </a:lnTo>
                <a:lnTo>
                  <a:pt x="1020" y="1924"/>
                </a:lnTo>
                <a:lnTo>
                  <a:pt x="1050" y="2043"/>
                </a:lnTo>
                <a:lnTo>
                  <a:pt x="1122" y="2228"/>
                </a:lnTo>
                <a:lnTo>
                  <a:pt x="1088" y="2286"/>
                </a:lnTo>
                <a:lnTo>
                  <a:pt x="1122" y="2380"/>
                </a:lnTo>
                <a:lnTo>
                  <a:pt x="1182" y="2492"/>
                </a:lnTo>
                <a:lnTo>
                  <a:pt x="1163" y="2539"/>
                </a:lnTo>
                <a:lnTo>
                  <a:pt x="1228" y="2604"/>
                </a:lnTo>
                <a:lnTo>
                  <a:pt x="1303" y="2642"/>
                </a:lnTo>
                <a:lnTo>
                  <a:pt x="1361" y="2726"/>
                </a:lnTo>
                <a:lnTo>
                  <a:pt x="1331" y="2903"/>
                </a:lnTo>
                <a:lnTo>
                  <a:pt x="1388" y="2988"/>
                </a:lnTo>
                <a:lnTo>
                  <a:pt x="1341" y="3109"/>
                </a:lnTo>
                <a:lnTo>
                  <a:pt x="1313" y="3269"/>
                </a:lnTo>
                <a:lnTo>
                  <a:pt x="1376" y="339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227">
            <a:extLst>
              <a:ext uri="{FF2B5EF4-FFF2-40B4-BE49-F238E27FC236}">
                <a16:creationId xmlns:a16="http://schemas.microsoft.com/office/drawing/2014/main" id="{00000000-0008-0000-0000-00007F000000}"/>
              </a:ext>
            </a:extLst>
          </xdr:cNvPr>
          <xdr:cNvSpPr>
            <a:spLocks/>
          </xdr:cNvSpPr>
        </xdr:nvSpPr>
        <xdr:spPr bwMode="auto">
          <a:xfrm>
            <a:off x="1092" y="201"/>
            <a:ext cx="37" cy="139"/>
          </a:xfrm>
          <a:custGeom>
            <a:avLst/>
            <a:gdLst>
              <a:gd name="T0" fmla="*/ 122 w 934"/>
              <a:gd name="T1" fmla="*/ 0 h 3333"/>
              <a:gd name="T2" fmla="*/ 131 w 934"/>
              <a:gd name="T3" fmla="*/ 300 h 3333"/>
              <a:gd name="T4" fmla="*/ 169 w 934"/>
              <a:gd name="T5" fmla="*/ 300 h 3333"/>
              <a:gd name="T6" fmla="*/ 159 w 934"/>
              <a:gd name="T7" fmla="*/ 674 h 3333"/>
              <a:gd name="T8" fmla="*/ 0 w 934"/>
              <a:gd name="T9" fmla="*/ 683 h 3333"/>
              <a:gd name="T10" fmla="*/ 0 w 934"/>
              <a:gd name="T11" fmla="*/ 899 h 3333"/>
              <a:gd name="T12" fmla="*/ 70 w 934"/>
              <a:gd name="T13" fmla="*/ 953 h 3333"/>
              <a:gd name="T14" fmla="*/ 103 w 934"/>
              <a:gd name="T15" fmla="*/ 1049 h 3333"/>
              <a:gd name="T16" fmla="*/ 178 w 934"/>
              <a:gd name="T17" fmla="*/ 1076 h 3333"/>
              <a:gd name="T18" fmla="*/ 274 w 934"/>
              <a:gd name="T19" fmla="*/ 1003 h 3333"/>
              <a:gd name="T20" fmla="*/ 324 w 934"/>
              <a:gd name="T21" fmla="*/ 1105 h 3333"/>
              <a:gd name="T22" fmla="*/ 404 w 934"/>
              <a:gd name="T23" fmla="*/ 1049 h 3333"/>
              <a:gd name="T24" fmla="*/ 426 w 934"/>
              <a:gd name="T25" fmla="*/ 1155 h 3333"/>
              <a:gd name="T26" fmla="*/ 506 w 934"/>
              <a:gd name="T27" fmla="*/ 1160 h 3333"/>
              <a:gd name="T28" fmla="*/ 528 w 934"/>
              <a:gd name="T29" fmla="*/ 1459 h 3333"/>
              <a:gd name="T30" fmla="*/ 528 w 934"/>
              <a:gd name="T31" fmla="*/ 1814 h 3333"/>
              <a:gd name="T32" fmla="*/ 571 w 934"/>
              <a:gd name="T33" fmla="*/ 1806 h 3333"/>
              <a:gd name="T34" fmla="*/ 582 w 934"/>
              <a:gd name="T35" fmla="*/ 2208 h 3333"/>
              <a:gd name="T36" fmla="*/ 618 w 934"/>
              <a:gd name="T37" fmla="*/ 2591 h 3333"/>
              <a:gd name="T38" fmla="*/ 929 w 934"/>
              <a:gd name="T39" fmla="*/ 2582 h 3333"/>
              <a:gd name="T40" fmla="*/ 934 w 934"/>
              <a:gd name="T41" fmla="*/ 2979 h 3333"/>
              <a:gd name="T42" fmla="*/ 934 w 934"/>
              <a:gd name="T43" fmla="*/ 3333 h 3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934" h="3333">
                <a:moveTo>
                  <a:pt x="122" y="0"/>
                </a:moveTo>
                <a:lnTo>
                  <a:pt x="131" y="300"/>
                </a:lnTo>
                <a:lnTo>
                  <a:pt x="169" y="300"/>
                </a:lnTo>
                <a:lnTo>
                  <a:pt x="159" y="674"/>
                </a:lnTo>
                <a:lnTo>
                  <a:pt x="0" y="683"/>
                </a:lnTo>
                <a:lnTo>
                  <a:pt x="0" y="899"/>
                </a:lnTo>
                <a:lnTo>
                  <a:pt x="70" y="953"/>
                </a:lnTo>
                <a:lnTo>
                  <a:pt x="103" y="1049"/>
                </a:lnTo>
                <a:lnTo>
                  <a:pt x="178" y="1076"/>
                </a:lnTo>
                <a:lnTo>
                  <a:pt x="274" y="1003"/>
                </a:lnTo>
                <a:lnTo>
                  <a:pt x="324" y="1105"/>
                </a:lnTo>
                <a:lnTo>
                  <a:pt x="404" y="1049"/>
                </a:lnTo>
                <a:lnTo>
                  <a:pt x="426" y="1155"/>
                </a:lnTo>
                <a:lnTo>
                  <a:pt x="506" y="1160"/>
                </a:lnTo>
                <a:lnTo>
                  <a:pt x="528" y="1459"/>
                </a:lnTo>
                <a:lnTo>
                  <a:pt x="528" y="1814"/>
                </a:lnTo>
                <a:lnTo>
                  <a:pt x="571" y="1806"/>
                </a:lnTo>
                <a:lnTo>
                  <a:pt x="582" y="2208"/>
                </a:lnTo>
                <a:lnTo>
                  <a:pt x="618" y="2591"/>
                </a:lnTo>
                <a:lnTo>
                  <a:pt x="929" y="2582"/>
                </a:lnTo>
                <a:lnTo>
                  <a:pt x="934" y="2979"/>
                </a:lnTo>
                <a:lnTo>
                  <a:pt x="934" y="333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8" name="Rectangle 228">
            <a:extLst>
              <a:ext uri="{FF2B5EF4-FFF2-40B4-BE49-F238E27FC236}">
                <a16:creationId xmlns:a16="http://schemas.microsoft.com/office/drawing/2014/main" id="{00000000-0008-0000-0000-000080000000}"/>
              </a:ext>
            </a:extLst>
          </xdr:cNvPr>
          <xdr:cNvSpPr>
            <a:spLocks noChangeArrowheads="1"/>
          </xdr:cNvSpPr>
        </xdr:nvSpPr>
        <xdr:spPr bwMode="auto">
          <a:xfrm>
            <a:off x="950" y="249"/>
            <a:ext cx="42" cy="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1" i="0" u="none" strike="noStrike" baseline="0">
                <a:solidFill>
                  <a:srgbClr val="000000"/>
                </a:solidFill>
                <a:latin typeface="Arial"/>
                <a:cs typeface="Arial"/>
              </a:rPr>
              <a:t>Western</a:t>
            </a:r>
          </a:p>
        </xdr:txBody>
      </xdr:sp>
    </xdr:grpSp>
    <xdr:clientData/>
  </xdr:twoCellAnchor>
  <xdr:twoCellAnchor>
    <xdr:from>
      <xdr:col>4</xdr:col>
      <xdr:colOff>333375</xdr:colOff>
      <xdr:row>3</xdr:row>
      <xdr:rowOff>161925</xdr:rowOff>
    </xdr:from>
    <xdr:to>
      <xdr:col>9</xdr:col>
      <xdr:colOff>419100</xdr:colOff>
      <xdr:row>12</xdr:row>
      <xdr:rowOff>123825</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600325" y="733425"/>
          <a:ext cx="3248025" cy="15525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rgbClr val="006600"/>
              </a:solidFill>
              <a:latin typeface="Arial" pitchFamily="34" charset="0"/>
              <a:cs typeface="Arial" pitchFamily="34" charset="0"/>
            </a:rPr>
            <a:t>Projected</a:t>
          </a:r>
          <a:r>
            <a:rPr lang="en-US" sz="1800" b="1" baseline="0">
              <a:solidFill>
                <a:srgbClr val="006600"/>
              </a:solidFill>
              <a:latin typeface="Arial" pitchFamily="34" charset="0"/>
              <a:cs typeface="Arial" pitchFamily="34" charset="0"/>
            </a:rPr>
            <a:t> Budgets for Irrigated Crops</a:t>
          </a:r>
        </a:p>
        <a:p>
          <a:pPr algn="ctr"/>
          <a:r>
            <a:rPr lang="en-US" sz="1600" b="0" baseline="0">
              <a:latin typeface="Arial" pitchFamily="34" charset="0"/>
              <a:cs typeface="Arial" pitchFamily="34" charset="0"/>
            </a:rPr>
            <a:t>Western North Dakota </a:t>
          </a:r>
          <a:br>
            <a:rPr lang="en-US" sz="1600" b="0" baseline="0">
              <a:latin typeface="Arial" pitchFamily="34" charset="0"/>
              <a:cs typeface="Arial" pitchFamily="34" charset="0"/>
            </a:rPr>
          </a:br>
          <a:r>
            <a:rPr lang="en-US" sz="1600" b="0" baseline="0">
              <a:latin typeface="Arial" pitchFamily="34" charset="0"/>
              <a:cs typeface="Arial" pitchFamily="34" charset="0"/>
            </a:rPr>
            <a:t>March 2023</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28576</xdr:colOff>
      <xdr:row>29</xdr:row>
      <xdr:rowOff>0</xdr:rowOff>
    </xdr:from>
    <xdr:to>
      <xdr:col>9</xdr:col>
      <xdr:colOff>514351</xdr:colOff>
      <xdr:row>52</xdr:row>
      <xdr:rowOff>180976</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19426" y="4953000"/>
          <a:ext cx="2924175" cy="45624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Miscellaneous expenses include soil testing, twine and custom harvesting or</a:t>
          </a:r>
          <a:r>
            <a:rPr lang="en-US" sz="1100" baseline="0">
              <a:solidFill>
                <a:schemeClr val="dk1"/>
              </a:solidFill>
              <a:effectLst/>
              <a:latin typeface="+mn-lt"/>
              <a:ea typeface="+mn-ea"/>
              <a:cs typeface="+mn-cs"/>
            </a:rPr>
            <a:t> silage.</a:t>
          </a:r>
        </a:p>
        <a:p>
          <a:r>
            <a:rPr lang="en-US" sz="400">
              <a:solidFill>
                <a:schemeClr val="dk1"/>
              </a:solidFill>
              <a:effectLst/>
              <a:latin typeface="+mn-lt"/>
              <a:ea typeface="+mn-ea"/>
              <a:cs typeface="+mn-cs"/>
            </a:rPr>
            <a:t>	</a:t>
          </a:r>
        </a:p>
        <a:p>
          <a:r>
            <a:rPr lang="en-US" sz="1100">
              <a:solidFill>
                <a:schemeClr val="dk1"/>
              </a:solidFill>
              <a:effectLst/>
              <a:latin typeface="+mn-lt"/>
              <a:ea typeface="+mn-ea"/>
              <a:cs typeface="+mn-cs"/>
            </a:rPr>
            <a:t>Operating interest is charged at 7.5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prices are Extension economists’ estimates.</a:t>
          </a:r>
          <a:endParaRPr lang="en-US" sz="1100"/>
        </a:p>
      </xdr:txBody>
    </xdr:sp>
    <xdr:clientData/>
  </xdr:twoCellAnchor>
  <xdr:twoCellAnchor>
    <xdr:from>
      <xdr:col>0</xdr:col>
      <xdr:colOff>66675</xdr:colOff>
      <xdr:row>13</xdr:row>
      <xdr:rowOff>104776</xdr:rowOff>
    </xdr:from>
    <xdr:to>
      <xdr:col>4</xdr:col>
      <xdr:colOff>609600</xdr:colOff>
      <xdr:row>49</xdr:row>
      <xdr:rowOff>104775</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66675" y="2533651"/>
          <a:ext cx="2809875" cy="6334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Farm program payments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85725"/>
          <a:ext cx="69891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twoCellAnchor editAs="oneCell">
    <xdr:from>
      <xdr:col>0</xdr:col>
      <xdr:colOff>114301</xdr:colOff>
      <xdr:row>49</xdr:row>
      <xdr:rowOff>31991</xdr:rowOff>
    </xdr:from>
    <xdr:to>
      <xdr:col>4</xdr:col>
      <xdr:colOff>152400</xdr:colOff>
      <xdr:row>52</xdr:row>
      <xdr:rowOff>21220</xdr:rowOff>
    </xdr:to>
    <xdr:pic>
      <xdr:nvPicPr>
        <xdr:cNvPr id="129" name="Picture 128">
          <a:extLst>
            <a:ext uri="{FF2B5EF4-FFF2-40B4-BE49-F238E27FC236}">
              <a16:creationId xmlns:a16="http://schemas.microsoft.com/office/drawing/2014/main" id="{22646503-A3AA-46B9-870B-BCEF0D0C13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1" y="8794991"/>
          <a:ext cx="2305049" cy="560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42</xdr:row>
      <xdr:rowOff>9525</xdr:rowOff>
    </xdr:from>
    <xdr:to>
      <xdr:col>9</xdr:col>
      <xdr:colOff>47624</xdr:colOff>
      <xdr:row>50</xdr:row>
      <xdr:rowOff>171450</xdr:rowOff>
    </xdr:to>
    <xdr:sp macro="" textlink="">
      <xdr:nvSpPr>
        <xdr:cNvPr id="3" name="TextBox 2">
          <a:extLst>
            <a:ext uri="{FF2B5EF4-FFF2-40B4-BE49-F238E27FC236}">
              <a16:creationId xmlns:a16="http://schemas.microsoft.com/office/drawing/2014/main" id="{2AA27A4B-6429-4ED1-943A-D4CB560124B3}"/>
            </a:ext>
          </a:extLst>
        </xdr:cNvPr>
        <xdr:cNvSpPr txBox="1"/>
      </xdr:nvSpPr>
      <xdr:spPr>
        <a:xfrm>
          <a:off x="9525" y="8096250"/>
          <a:ext cx="6381749"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NDSU Extension does not endorse commercial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and share your resulting work similarly. For more information, visit www.ag.ndsu.edu/agcomm/creative-commons.</a:t>
          </a:r>
          <a:endParaRPr lang="en-US" sz="800" baseline="0"/>
        </a:p>
        <a:p>
          <a:endParaRPr lang="en-US" sz="800" baseline="0"/>
        </a:p>
        <a:p>
          <a:r>
            <a:rPr lang="en-US" sz="1050" b="1" baseline="0"/>
            <a:t>For more information on this and other topics, see www.ndsu.edu/extension</a:t>
          </a:r>
        </a:p>
        <a:p>
          <a:endParaRPr lang="en-US" sz="1050" b="1" baseline="0"/>
        </a:p>
        <a:p>
          <a:r>
            <a:rPr lang="en-US" sz="800"/>
            <a:t>County commissions, North Dakota State University and U.S. Department of Agriculture cooperating. 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 ndsu.eoaa@ndsu.edu. This publication will be made available in alternative formats for people with disabilities upon request, 701-231-7881.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L1" sqref="L1"/>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106</v>
      </c>
      <c r="J17" s="51"/>
    </row>
    <row r="18" spans="5:10" ht="12" customHeight="1" x14ac:dyDescent="0.25">
      <c r="E18" s="8"/>
      <c r="F18" s="8"/>
      <c r="G18" s="51"/>
      <c r="H18" s="51" t="s">
        <v>49</v>
      </c>
      <c r="I18" s="51" t="s">
        <v>108</v>
      </c>
      <c r="J18" s="51"/>
    </row>
    <row r="19" spans="5:10" ht="12" customHeight="1" x14ac:dyDescent="0.25">
      <c r="E19" s="8"/>
      <c r="F19" s="8"/>
      <c r="G19" s="51"/>
      <c r="H19" s="51" t="s">
        <v>50</v>
      </c>
      <c r="I19" s="51" t="s">
        <v>109</v>
      </c>
      <c r="J19" s="51"/>
    </row>
    <row r="20" spans="5:10" ht="12" customHeight="1" x14ac:dyDescent="0.25">
      <c r="E20" s="8"/>
      <c r="F20" s="8"/>
      <c r="G20" s="51"/>
      <c r="H20" s="51" t="s">
        <v>51</v>
      </c>
      <c r="I20" s="51" t="s">
        <v>107</v>
      </c>
      <c r="J20" s="51"/>
    </row>
    <row r="21" spans="5:10" ht="12" customHeight="1" x14ac:dyDescent="0.25">
      <c r="E21" s="8"/>
      <c r="F21" s="8"/>
      <c r="G21" s="51"/>
      <c r="H21" s="51" t="s">
        <v>52</v>
      </c>
      <c r="I21" s="51" t="s">
        <v>103</v>
      </c>
      <c r="J21" s="51"/>
    </row>
    <row r="22" spans="5:10" ht="12" customHeight="1" x14ac:dyDescent="0.25">
      <c r="E22" s="8"/>
      <c r="F22" s="8"/>
      <c r="G22" s="51"/>
      <c r="H22" s="51" t="s">
        <v>53</v>
      </c>
      <c r="I22" s="51" t="s">
        <v>104</v>
      </c>
      <c r="J22" s="51"/>
    </row>
    <row r="23" spans="5:10" ht="12" customHeight="1" x14ac:dyDescent="0.25">
      <c r="E23" s="8"/>
      <c r="F23" s="8"/>
      <c r="G23" s="51"/>
      <c r="H23" s="51" t="s">
        <v>54</v>
      </c>
      <c r="I23" s="51" t="s">
        <v>110</v>
      </c>
      <c r="J23" s="51"/>
    </row>
    <row r="24" spans="5:10" ht="15" customHeight="1" x14ac:dyDescent="0.25">
      <c r="E24" s="8"/>
      <c r="F24" s="8"/>
      <c r="G24" s="52" t="s">
        <v>55</v>
      </c>
      <c r="H24" s="51" t="s">
        <v>56</v>
      </c>
      <c r="I24" s="51" t="s">
        <v>111</v>
      </c>
      <c r="J24" s="51"/>
    </row>
    <row r="25" spans="5:10" ht="12" customHeight="1" x14ac:dyDescent="0.25">
      <c r="E25" s="8"/>
      <c r="F25" s="8"/>
      <c r="G25" s="51"/>
      <c r="H25" s="51" t="s">
        <v>57</v>
      </c>
      <c r="I25" s="51" t="s">
        <v>112</v>
      </c>
      <c r="J25" s="51"/>
    </row>
    <row r="26" spans="5:10" ht="12" customHeight="1" x14ac:dyDescent="0.25">
      <c r="E26" s="8"/>
      <c r="F26" s="8"/>
      <c r="G26" s="51"/>
      <c r="H26" s="51" t="s">
        <v>58</v>
      </c>
      <c r="I26" s="51" t="s">
        <v>105</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114</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115</v>
      </c>
    </row>
  </sheetData>
  <sheetProtection sheet="1" objects="1" scenarios="1"/>
  <pageMargins left="0.45" right="0.45" top="0.25" bottom="0.2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102</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170</v>
      </c>
      <c r="K4" s="58"/>
      <c r="L4" s="53"/>
      <c r="M4" s="58"/>
      <c r="N4" s="66">
        <v>22</v>
      </c>
      <c r="O4" s="58"/>
      <c r="P4" s="53"/>
      <c r="Q4" s="58"/>
      <c r="R4" s="66">
        <v>2800</v>
      </c>
      <c r="S4" s="58"/>
      <c r="T4" s="53"/>
      <c r="U4" s="58"/>
      <c r="V4" s="66">
        <v>110</v>
      </c>
      <c r="W4" s="58"/>
      <c r="X4" s="53"/>
      <c r="Y4" s="58"/>
      <c r="Z4" s="66">
        <v>57</v>
      </c>
      <c r="AA4" s="58"/>
      <c r="AB4" s="53"/>
      <c r="AC4" s="58"/>
      <c r="AD4" s="66">
        <v>85</v>
      </c>
      <c r="AE4" s="58"/>
      <c r="AF4" s="53"/>
    </row>
    <row r="5" spans="1:32" ht="12" customHeight="1" x14ac:dyDescent="0.25">
      <c r="A5" s="59" t="s">
        <v>15</v>
      </c>
      <c r="B5" s="67">
        <v>120</v>
      </c>
      <c r="C5" s="58"/>
      <c r="D5" s="53"/>
      <c r="E5" s="58"/>
      <c r="F5" s="70">
        <v>120</v>
      </c>
      <c r="G5" s="58"/>
      <c r="H5" s="53"/>
      <c r="I5" s="58"/>
      <c r="J5" s="67">
        <v>5.25</v>
      </c>
      <c r="K5" s="63"/>
      <c r="L5" s="54"/>
      <c r="M5" s="58"/>
      <c r="N5" s="67">
        <v>40</v>
      </c>
      <c r="O5" s="58"/>
      <c r="P5" s="54"/>
      <c r="Q5" s="58"/>
      <c r="R5" s="71">
        <v>0.36</v>
      </c>
      <c r="S5" s="58"/>
      <c r="T5" s="54"/>
      <c r="U5" s="58"/>
      <c r="V5" s="67">
        <v>6.5</v>
      </c>
      <c r="W5" s="58"/>
      <c r="X5" s="54"/>
      <c r="Y5" s="58"/>
      <c r="Z5" s="67">
        <v>12.25</v>
      </c>
      <c r="AA5" s="58"/>
      <c r="AB5" s="54"/>
      <c r="AC5" s="58"/>
      <c r="AD5" s="67">
        <v>8</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720</v>
      </c>
      <c r="C8" s="68"/>
      <c r="D8" s="68">
        <f t="shared" ref="D8:AF8" si="0">D4*D5</f>
        <v>0</v>
      </c>
      <c r="E8" s="68"/>
      <c r="F8" s="68">
        <f t="shared" si="0"/>
        <v>420</v>
      </c>
      <c r="G8" s="68"/>
      <c r="H8" s="68">
        <f t="shared" si="0"/>
        <v>0</v>
      </c>
      <c r="I8" s="68"/>
      <c r="J8" s="68">
        <f t="shared" si="0"/>
        <v>892.5</v>
      </c>
      <c r="K8" s="68"/>
      <c r="L8" s="68">
        <f t="shared" si="0"/>
        <v>0</v>
      </c>
      <c r="M8" s="68"/>
      <c r="N8" s="68">
        <f t="shared" si="0"/>
        <v>880</v>
      </c>
      <c r="O8" s="68"/>
      <c r="P8" s="68">
        <f t="shared" si="0"/>
        <v>0</v>
      </c>
      <c r="Q8" s="68"/>
      <c r="R8" s="68">
        <f t="shared" si="0"/>
        <v>1008</v>
      </c>
      <c r="S8" s="68"/>
      <c r="T8" s="68">
        <f t="shared" si="0"/>
        <v>0</v>
      </c>
      <c r="U8" s="68"/>
      <c r="V8" s="68">
        <f t="shared" si="0"/>
        <v>715</v>
      </c>
      <c r="W8" s="68"/>
      <c r="X8" s="68">
        <f t="shared" si="0"/>
        <v>0</v>
      </c>
      <c r="Y8" s="68"/>
      <c r="Z8" s="68">
        <f t="shared" si="0"/>
        <v>698.25</v>
      </c>
      <c r="AA8" s="68"/>
      <c r="AB8" s="68">
        <f t="shared" si="0"/>
        <v>0</v>
      </c>
      <c r="AC8" s="68"/>
      <c r="AD8" s="68">
        <f t="shared" si="0"/>
        <v>680</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50</v>
      </c>
      <c r="G11" s="58"/>
      <c r="H11" s="55"/>
      <c r="I11" s="58"/>
      <c r="J11" s="68">
        <v>68.08</v>
      </c>
      <c r="K11" s="58"/>
      <c r="L11" s="55"/>
      <c r="M11" s="58"/>
      <c r="N11" s="68">
        <v>64.8</v>
      </c>
      <c r="O11" s="58"/>
      <c r="P11" s="55"/>
      <c r="Q11" s="58"/>
      <c r="R11" s="68">
        <v>61.88</v>
      </c>
      <c r="S11" s="58"/>
      <c r="T11" s="55"/>
      <c r="U11" s="58"/>
      <c r="V11" s="68">
        <v>20.93</v>
      </c>
      <c r="W11" s="58"/>
      <c r="X11" s="55"/>
      <c r="Y11" s="58"/>
      <c r="Z11" s="68">
        <v>62.4</v>
      </c>
      <c r="AA11" s="58"/>
      <c r="AB11" s="55"/>
      <c r="AC11" s="58"/>
      <c r="AD11" s="68">
        <v>24</v>
      </c>
      <c r="AE11" s="58"/>
      <c r="AF11" s="55"/>
    </row>
    <row r="12" spans="1:32" ht="12" customHeight="1" x14ac:dyDescent="0.25">
      <c r="A12" s="59" t="s">
        <v>19</v>
      </c>
      <c r="B12" s="68">
        <v>0</v>
      </c>
      <c r="C12" s="58"/>
      <c r="D12" s="53"/>
      <c r="E12" s="58"/>
      <c r="F12" s="68">
        <v>40</v>
      </c>
      <c r="G12" s="58"/>
      <c r="H12" s="53"/>
      <c r="I12" s="58"/>
      <c r="J12" s="68">
        <v>36.4</v>
      </c>
      <c r="K12" s="58"/>
      <c r="L12" s="53"/>
      <c r="M12" s="58"/>
      <c r="N12" s="68">
        <v>30</v>
      </c>
      <c r="O12" s="58"/>
      <c r="P12" s="53"/>
      <c r="Q12" s="58"/>
      <c r="R12" s="68">
        <v>46.9</v>
      </c>
      <c r="S12" s="58"/>
      <c r="T12" s="53"/>
      <c r="U12" s="58"/>
      <c r="V12" s="68">
        <v>29.4</v>
      </c>
      <c r="W12" s="58"/>
      <c r="X12" s="53"/>
      <c r="Y12" s="58"/>
      <c r="Z12" s="68">
        <v>32.799999999999997</v>
      </c>
      <c r="AA12" s="58"/>
      <c r="AB12" s="53"/>
      <c r="AC12" s="58"/>
      <c r="AD12" s="68">
        <v>36</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6.5</v>
      </c>
      <c r="W13" s="58"/>
      <c r="X13" s="53"/>
      <c r="Y13" s="58"/>
      <c r="Z13" s="68">
        <v>0</v>
      </c>
      <c r="AA13" s="58"/>
      <c r="AB13" s="53"/>
      <c r="AC13" s="58"/>
      <c r="AD13" s="68">
        <v>6.5</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0</v>
      </c>
      <c r="AA14" s="58"/>
      <c r="AB14" s="53"/>
      <c r="AC14" s="58"/>
      <c r="AD14" s="68">
        <v>0</v>
      </c>
      <c r="AE14" s="58"/>
      <c r="AF14" s="53"/>
    </row>
    <row r="15" spans="1:32" ht="12" customHeight="1" x14ac:dyDescent="0.25">
      <c r="A15" s="59" t="s">
        <v>22</v>
      </c>
      <c r="B15" s="68">
        <v>85</v>
      </c>
      <c r="C15" s="58"/>
      <c r="D15" s="53"/>
      <c r="E15" s="58"/>
      <c r="F15" s="68">
        <v>24.79</v>
      </c>
      <c r="G15" s="58"/>
      <c r="H15" s="53"/>
      <c r="I15" s="58"/>
      <c r="J15" s="68">
        <v>207.7</v>
      </c>
      <c r="K15" s="58"/>
      <c r="L15" s="53"/>
      <c r="M15" s="58"/>
      <c r="N15" s="68">
        <v>173.93</v>
      </c>
      <c r="O15" s="58"/>
      <c r="P15" s="53"/>
      <c r="Q15" s="58"/>
      <c r="R15" s="68">
        <v>84.33</v>
      </c>
      <c r="S15" s="58"/>
      <c r="T15" s="53"/>
      <c r="U15" s="58"/>
      <c r="V15" s="68">
        <v>160.27000000000001</v>
      </c>
      <c r="W15" s="58"/>
      <c r="X15" s="53"/>
      <c r="Y15" s="58"/>
      <c r="Z15" s="68">
        <v>18.690000000000001</v>
      </c>
      <c r="AA15" s="58"/>
      <c r="AB15" s="53"/>
      <c r="AC15" s="58"/>
      <c r="AD15" s="68">
        <v>204.81</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46.69</v>
      </c>
      <c r="C17" s="58"/>
      <c r="D17" s="53"/>
      <c r="E17" s="58"/>
      <c r="F17" s="68">
        <v>35.549999999999997</v>
      </c>
      <c r="G17" s="58"/>
      <c r="H17" s="53"/>
      <c r="I17" s="58"/>
      <c r="J17" s="68">
        <v>30.89</v>
      </c>
      <c r="K17" s="58"/>
      <c r="L17" s="53"/>
      <c r="M17" s="58"/>
      <c r="N17" s="68">
        <v>19.079999999999998</v>
      </c>
      <c r="O17" s="58"/>
      <c r="P17" s="53"/>
      <c r="Q17" s="58"/>
      <c r="R17" s="68">
        <v>26.92</v>
      </c>
      <c r="S17" s="58"/>
      <c r="T17" s="53"/>
      <c r="U17" s="58"/>
      <c r="V17" s="68">
        <v>23.58</v>
      </c>
      <c r="W17" s="58"/>
      <c r="X17" s="53"/>
      <c r="Y17" s="58"/>
      <c r="Z17" s="68">
        <v>19.93</v>
      </c>
      <c r="AA17" s="58"/>
      <c r="AB17" s="53"/>
      <c r="AC17" s="58"/>
      <c r="AD17" s="68">
        <v>21.43</v>
      </c>
      <c r="AE17" s="58"/>
      <c r="AF17" s="53"/>
    </row>
    <row r="18" spans="1:32" ht="12" customHeight="1" x14ac:dyDescent="0.25">
      <c r="A18" s="59" t="s">
        <v>25</v>
      </c>
      <c r="B18" s="68">
        <v>33.99</v>
      </c>
      <c r="C18" s="58"/>
      <c r="D18" s="53"/>
      <c r="E18" s="58"/>
      <c r="F18" s="68">
        <v>27.4</v>
      </c>
      <c r="G18" s="58"/>
      <c r="H18" s="53"/>
      <c r="I18" s="58"/>
      <c r="J18" s="68">
        <v>23.37</v>
      </c>
      <c r="K18" s="58"/>
      <c r="L18" s="53"/>
      <c r="M18" s="58"/>
      <c r="N18" s="68">
        <v>17.02</v>
      </c>
      <c r="O18" s="58"/>
      <c r="P18" s="53"/>
      <c r="Q18" s="58"/>
      <c r="R18" s="68">
        <v>23.86</v>
      </c>
      <c r="S18" s="58"/>
      <c r="T18" s="53"/>
      <c r="U18" s="58"/>
      <c r="V18" s="68">
        <v>19.28</v>
      </c>
      <c r="W18" s="58"/>
      <c r="X18" s="53"/>
      <c r="Y18" s="58"/>
      <c r="Z18" s="68">
        <v>18.46</v>
      </c>
      <c r="AA18" s="58"/>
      <c r="AB18" s="53"/>
      <c r="AC18" s="58"/>
      <c r="AD18" s="68">
        <v>18.559999999999999</v>
      </c>
      <c r="AE18" s="58"/>
      <c r="AF18" s="53"/>
    </row>
    <row r="19" spans="1:32" ht="12" customHeight="1" x14ac:dyDescent="0.25">
      <c r="A19" s="59" t="s">
        <v>26</v>
      </c>
      <c r="B19" s="80">
        <f>'Irrigation Investment'!I38</f>
        <v>33.545976851851854</v>
      </c>
      <c r="C19" s="81"/>
      <c r="D19" s="82"/>
      <c r="E19" s="81"/>
      <c r="F19" s="80">
        <f>B19</f>
        <v>33.545976851851854</v>
      </c>
      <c r="G19" s="81"/>
      <c r="H19" s="82"/>
      <c r="I19" s="81"/>
      <c r="J19" s="80">
        <f>'Irrigation Investment'!E38</f>
        <v>28.753694444444442</v>
      </c>
      <c r="K19" s="81"/>
      <c r="L19" s="82"/>
      <c r="M19" s="81"/>
      <c r="N19" s="80">
        <f>J19</f>
        <v>28.753694444444442</v>
      </c>
      <c r="O19" s="81"/>
      <c r="P19" s="82"/>
      <c r="Q19" s="81"/>
      <c r="R19" s="80">
        <f>J19</f>
        <v>28.753694444444442</v>
      </c>
      <c r="S19" s="81"/>
      <c r="T19" s="82"/>
      <c r="U19" s="81"/>
      <c r="V19" s="80">
        <f>J19</f>
        <v>28.753694444444442</v>
      </c>
      <c r="W19" s="81"/>
      <c r="X19" s="82"/>
      <c r="Y19" s="81"/>
      <c r="Z19" s="80">
        <f>J19</f>
        <v>28.753694444444442</v>
      </c>
      <c r="AA19" s="81"/>
      <c r="AB19" s="82"/>
      <c r="AC19" s="81"/>
      <c r="AD19" s="80">
        <f>J19</f>
        <v>28.753694444444442</v>
      </c>
      <c r="AE19" s="81"/>
      <c r="AF19" s="82"/>
    </row>
    <row r="20" spans="1:32" ht="12" customHeight="1" x14ac:dyDescent="0.25">
      <c r="A20" s="59" t="s">
        <v>27</v>
      </c>
      <c r="B20" s="80">
        <f>'Irrigation Investment'!I36</f>
        <v>22.953700000000001</v>
      </c>
      <c r="C20" s="81"/>
      <c r="D20" s="82"/>
      <c r="E20" s="81"/>
      <c r="F20" s="80">
        <f>B20</f>
        <v>22.953700000000001</v>
      </c>
      <c r="G20" s="81"/>
      <c r="H20" s="82"/>
      <c r="I20" s="81"/>
      <c r="J20" s="80">
        <f>'Irrigation Investment'!E36</f>
        <v>19.674599999999998</v>
      </c>
      <c r="K20" s="81"/>
      <c r="L20" s="82"/>
      <c r="M20" s="81"/>
      <c r="N20" s="80">
        <f>J20</f>
        <v>19.674599999999998</v>
      </c>
      <c r="O20" s="81"/>
      <c r="P20" s="82"/>
      <c r="Q20" s="81"/>
      <c r="R20" s="80">
        <f>J20</f>
        <v>19.674599999999998</v>
      </c>
      <c r="S20" s="81"/>
      <c r="T20" s="82"/>
      <c r="U20" s="81"/>
      <c r="V20" s="80">
        <f>J20</f>
        <v>19.674599999999998</v>
      </c>
      <c r="W20" s="81"/>
      <c r="X20" s="82"/>
      <c r="Y20" s="81"/>
      <c r="Z20" s="80">
        <f>J20</f>
        <v>19.674599999999998</v>
      </c>
      <c r="AA20" s="81"/>
      <c r="AB20" s="82"/>
      <c r="AC20" s="81"/>
      <c r="AD20" s="80">
        <f>J20</f>
        <v>19.674599999999998</v>
      </c>
      <c r="AE20" s="81"/>
      <c r="AF20" s="82"/>
    </row>
    <row r="21" spans="1:32" ht="12" customHeight="1" x14ac:dyDescent="0.25">
      <c r="A21" s="59" t="s">
        <v>28</v>
      </c>
      <c r="B21" s="80">
        <v>0</v>
      </c>
      <c r="C21" s="81"/>
      <c r="D21" s="82"/>
      <c r="E21" s="81"/>
      <c r="F21" s="80">
        <v>0</v>
      </c>
      <c r="G21" s="81"/>
      <c r="H21" s="82"/>
      <c r="I21" s="81"/>
      <c r="J21" s="80">
        <v>34</v>
      </c>
      <c r="K21" s="81"/>
      <c r="L21" s="82"/>
      <c r="M21" s="81"/>
      <c r="N21" s="80">
        <v>0</v>
      </c>
      <c r="O21" s="81"/>
      <c r="P21" s="82"/>
      <c r="Q21" s="81"/>
      <c r="R21" s="80">
        <v>0</v>
      </c>
      <c r="S21" s="81"/>
      <c r="T21" s="82"/>
      <c r="U21" s="81"/>
      <c r="V21" s="80">
        <v>0</v>
      </c>
      <c r="W21" s="81"/>
      <c r="X21" s="82"/>
      <c r="Y21" s="81"/>
      <c r="Z21" s="80">
        <v>0</v>
      </c>
      <c r="AA21" s="81"/>
      <c r="AB21" s="82"/>
      <c r="AC21" s="81"/>
      <c r="AD21" s="80">
        <v>0</v>
      </c>
      <c r="AE21" s="81"/>
      <c r="AF21" s="82"/>
    </row>
    <row r="22" spans="1:32" ht="12" customHeight="1" x14ac:dyDescent="0.25">
      <c r="A22" s="59" t="s">
        <v>29</v>
      </c>
      <c r="B22" s="80">
        <v>19.55</v>
      </c>
      <c r="C22" s="81"/>
      <c r="D22" s="82"/>
      <c r="E22" s="81"/>
      <c r="F22" s="80">
        <v>15.05</v>
      </c>
      <c r="G22" s="81"/>
      <c r="H22" s="82"/>
      <c r="I22" s="81"/>
      <c r="J22" s="80">
        <v>8.75</v>
      </c>
      <c r="K22" s="81"/>
      <c r="L22" s="82"/>
      <c r="M22" s="81"/>
      <c r="N22" s="80">
        <v>159.75</v>
      </c>
      <c r="O22" s="81"/>
      <c r="P22" s="82"/>
      <c r="Q22" s="81"/>
      <c r="R22" s="80">
        <v>14.25</v>
      </c>
      <c r="S22" s="81"/>
      <c r="T22" s="82"/>
      <c r="U22" s="81"/>
      <c r="V22" s="80">
        <v>8.75</v>
      </c>
      <c r="W22" s="81"/>
      <c r="X22" s="82"/>
      <c r="Y22" s="81"/>
      <c r="Z22" s="80">
        <v>5.25</v>
      </c>
      <c r="AA22" s="81"/>
      <c r="AB22" s="82"/>
      <c r="AC22" s="81"/>
      <c r="AD22" s="80">
        <v>8.75</v>
      </c>
      <c r="AE22" s="81"/>
      <c r="AF22" s="82"/>
    </row>
    <row r="23" spans="1:32" ht="12" customHeight="1" thickBot="1" x14ac:dyDescent="0.3">
      <c r="A23" s="59" t="s">
        <v>30</v>
      </c>
      <c r="B23" s="83">
        <f>SUM(B11:B22)*0.075*0.5</f>
        <v>9.0648628819444443</v>
      </c>
      <c r="C23" s="81"/>
      <c r="D23" s="84"/>
      <c r="E23" s="81"/>
      <c r="F23" s="83">
        <f>SUM(F11:F22)*0.075*0.5</f>
        <v>9.3483628819444444</v>
      </c>
      <c r="G23" s="81"/>
      <c r="H23" s="84"/>
      <c r="I23" s="81"/>
      <c r="J23" s="83">
        <f>SUM(J11:J22)*0.075*0.5</f>
        <v>18.660686041666661</v>
      </c>
      <c r="K23" s="81"/>
      <c r="L23" s="84"/>
      <c r="M23" s="81"/>
      <c r="N23" s="83">
        <f>SUM(N11:N22)*0.075*0.5</f>
        <v>20.362811041666664</v>
      </c>
      <c r="O23" s="81"/>
      <c r="P23" s="84"/>
      <c r="Q23" s="81"/>
      <c r="R23" s="83">
        <f>SUM(R11:R22)*0.075*0.5</f>
        <v>13.746311041666667</v>
      </c>
      <c r="S23" s="81"/>
      <c r="T23" s="84"/>
      <c r="U23" s="81"/>
      <c r="V23" s="83">
        <f>SUM(V11:V22)*0.075*0.5</f>
        <v>12.830186041666666</v>
      </c>
      <c r="W23" s="81"/>
      <c r="X23" s="84"/>
      <c r="Y23" s="81"/>
      <c r="Z23" s="83">
        <f>SUM(Z11:Z22)*0.075*0.5</f>
        <v>9.2234360416666661</v>
      </c>
      <c r="AA23" s="81"/>
      <c r="AB23" s="84"/>
      <c r="AC23" s="81"/>
      <c r="AD23" s="83">
        <f>SUM(AD11:AD22)*0.075*0.5</f>
        <v>14.755436041666666</v>
      </c>
      <c r="AE23" s="81"/>
      <c r="AF23" s="84"/>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250.79453973379631</v>
      </c>
      <c r="C25" s="68"/>
      <c r="D25" s="68">
        <f t="shared" ref="D25:AF25" si="1">SUM(D11:D23)</f>
        <v>0</v>
      </c>
      <c r="E25" s="68"/>
      <c r="F25" s="68">
        <f t="shared" si="1"/>
        <v>258.63803973379629</v>
      </c>
      <c r="G25" s="68"/>
      <c r="H25" s="68">
        <f t="shared" si="1"/>
        <v>0</v>
      </c>
      <c r="I25" s="68"/>
      <c r="J25" s="68">
        <f t="shared" si="1"/>
        <v>516.27898048611098</v>
      </c>
      <c r="K25" s="68"/>
      <c r="L25" s="68">
        <f t="shared" si="1"/>
        <v>0</v>
      </c>
      <c r="M25" s="68"/>
      <c r="N25" s="68">
        <f t="shared" si="1"/>
        <v>563.37110548611099</v>
      </c>
      <c r="O25" s="68"/>
      <c r="P25" s="68">
        <f t="shared" si="1"/>
        <v>0</v>
      </c>
      <c r="Q25" s="68"/>
      <c r="R25" s="68">
        <f t="shared" si="1"/>
        <v>380.31460548611113</v>
      </c>
      <c r="S25" s="68"/>
      <c r="T25" s="68">
        <f t="shared" si="1"/>
        <v>0</v>
      </c>
      <c r="U25" s="68"/>
      <c r="V25" s="68">
        <f t="shared" si="1"/>
        <v>354.9684804861111</v>
      </c>
      <c r="W25" s="68"/>
      <c r="X25" s="68">
        <f t="shared" si="1"/>
        <v>0</v>
      </c>
      <c r="Y25" s="68"/>
      <c r="Z25" s="68">
        <f t="shared" si="1"/>
        <v>255.18173048611112</v>
      </c>
      <c r="AA25" s="68"/>
      <c r="AB25" s="68">
        <f t="shared" si="1"/>
        <v>0</v>
      </c>
      <c r="AC25" s="68"/>
      <c r="AD25" s="68">
        <f t="shared" si="1"/>
        <v>408.23373048611109</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16.309999999999999</v>
      </c>
      <c r="C28" s="58"/>
      <c r="D28" s="55"/>
      <c r="E28" s="58"/>
      <c r="F28" s="68">
        <v>13.23</v>
      </c>
      <c r="G28" s="58"/>
      <c r="H28" s="55"/>
      <c r="I28" s="58"/>
      <c r="J28" s="68">
        <v>12.68</v>
      </c>
      <c r="K28" s="58"/>
      <c r="L28" s="55"/>
      <c r="M28" s="58"/>
      <c r="N28" s="68">
        <v>8.74</v>
      </c>
      <c r="O28" s="58"/>
      <c r="P28" s="55"/>
      <c r="Q28" s="58"/>
      <c r="R28" s="68">
        <v>10.69</v>
      </c>
      <c r="S28" s="58"/>
      <c r="T28" s="55"/>
      <c r="U28" s="58"/>
      <c r="V28" s="68">
        <v>10.16</v>
      </c>
      <c r="W28" s="58"/>
      <c r="X28" s="55"/>
      <c r="Y28" s="58"/>
      <c r="Z28" s="68">
        <v>9.4700000000000006</v>
      </c>
      <c r="AA28" s="58"/>
      <c r="AB28" s="55"/>
      <c r="AC28" s="58"/>
      <c r="AD28" s="68">
        <v>9.68</v>
      </c>
      <c r="AE28" s="58"/>
      <c r="AF28" s="55"/>
    </row>
    <row r="29" spans="1:32" ht="12" customHeight="1" x14ac:dyDescent="0.25">
      <c r="A29" s="59" t="s">
        <v>34</v>
      </c>
      <c r="B29" s="68">
        <v>36.44</v>
      </c>
      <c r="C29" s="58"/>
      <c r="D29" s="53"/>
      <c r="E29" s="58"/>
      <c r="F29" s="68">
        <v>28.29</v>
      </c>
      <c r="G29" s="58"/>
      <c r="H29" s="53"/>
      <c r="I29" s="58"/>
      <c r="J29" s="68">
        <v>37.159999999999997</v>
      </c>
      <c r="K29" s="58"/>
      <c r="L29" s="53"/>
      <c r="M29" s="58"/>
      <c r="N29" s="68">
        <v>15.37</v>
      </c>
      <c r="O29" s="58"/>
      <c r="P29" s="53"/>
      <c r="Q29" s="58"/>
      <c r="R29" s="68">
        <v>30.26</v>
      </c>
      <c r="S29" s="58"/>
      <c r="T29" s="53"/>
      <c r="U29" s="58"/>
      <c r="V29" s="68">
        <v>24.66</v>
      </c>
      <c r="W29" s="58"/>
      <c r="X29" s="53"/>
      <c r="Y29" s="58"/>
      <c r="Z29" s="68">
        <v>23.45</v>
      </c>
      <c r="AA29" s="58"/>
      <c r="AB29" s="53"/>
      <c r="AC29" s="58"/>
      <c r="AD29" s="68">
        <v>23.21</v>
      </c>
      <c r="AE29" s="58"/>
      <c r="AF29" s="53"/>
    </row>
    <row r="30" spans="1:32" ht="12" customHeight="1" x14ac:dyDescent="0.25">
      <c r="A30" s="59" t="s">
        <v>35</v>
      </c>
      <c r="B30" s="68">
        <v>23.86</v>
      </c>
      <c r="C30" s="58"/>
      <c r="D30" s="53"/>
      <c r="E30" s="58"/>
      <c r="F30" s="68">
        <v>18.75</v>
      </c>
      <c r="G30" s="58"/>
      <c r="H30" s="53"/>
      <c r="I30" s="58"/>
      <c r="J30" s="68">
        <v>17.79</v>
      </c>
      <c r="K30" s="58"/>
      <c r="L30" s="53"/>
      <c r="M30" s="58"/>
      <c r="N30" s="68">
        <v>11.09</v>
      </c>
      <c r="O30" s="58"/>
      <c r="P30" s="53"/>
      <c r="Q30" s="58"/>
      <c r="R30" s="68">
        <v>15.4</v>
      </c>
      <c r="S30" s="58"/>
      <c r="T30" s="53"/>
      <c r="U30" s="58"/>
      <c r="V30" s="68">
        <v>11.87</v>
      </c>
      <c r="W30" s="58"/>
      <c r="X30" s="53"/>
      <c r="Y30" s="58"/>
      <c r="Z30" s="68">
        <v>11.47</v>
      </c>
      <c r="AA30" s="58"/>
      <c r="AB30" s="53"/>
      <c r="AC30" s="58"/>
      <c r="AD30" s="68">
        <v>11.22</v>
      </c>
      <c r="AE30" s="58"/>
      <c r="AF30" s="53"/>
    </row>
    <row r="31" spans="1:32" ht="12" customHeight="1" x14ac:dyDescent="0.25">
      <c r="A31" s="59" t="s">
        <v>36</v>
      </c>
      <c r="B31" s="80">
        <f>'Irrigation Investment'!E27</f>
        <v>50.46875</v>
      </c>
      <c r="C31" s="81"/>
      <c r="D31" s="82"/>
      <c r="E31" s="81"/>
      <c r="F31" s="80">
        <f>B31</f>
        <v>50.46875</v>
      </c>
      <c r="G31" s="81"/>
      <c r="H31" s="82"/>
      <c r="I31" s="81"/>
      <c r="J31" s="80">
        <f>B31</f>
        <v>50.46875</v>
      </c>
      <c r="K31" s="81"/>
      <c r="L31" s="82"/>
      <c r="M31" s="81"/>
      <c r="N31" s="80">
        <f>B31</f>
        <v>50.46875</v>
      </c>
      <c r="O31" s="81"/>
      <c r="P31" s="82"/>
      <c r="Q31" s="81"/>
      <c r="R31" s="80">
        <f>B31</f>
        <v>50.46875</v>
      </c>
      <c r="S31" s="81"/>
      <c r="T31" s="82"/>
      <c r="U31" s="81"/>
      <c r="V31" s="80">
        <f>B31</f>
        <v>50.46875</v>
      </c>
      <c r="W31" s="81"/>
      <c r="X31" s="82"/>
      <c r="Y31" s="81"/>
      <c r="Z31" s="80">
        <f>B31</f>
        <v>50.46875</v>
      </c>
      <c r="AA31" s="81"/>
      <c r="AB31" s="82"/>
      <c r="AC31" s="81"/>
      <c r="AD31" s="80">
        <f>B31</f>
        <v>50.46875</v>
      </c>
      <c r="AE31" s="81"/>
      <c r="AF31" s="82"/>
    </row>
    <row r="32" spans="1:32" ht="12" customHeight="1" x14ac:dyDescent="0.25">
      <c r="A32" s="59" t="s">
        <v>37</v>
      </c>
      <c r="B32" s="80">
        <f>'Irrigation Investment'!E25</f>
        <v>33.46875</v>
      </c>
      <c r="C32" s="81"/>
      <c r="D32" s="82"/>
      <c r="E32" s="81"/>
      <c r="F32" s="80">
        <f>B32</f>
        <v>33.46875</v>
      </c>
      <c r="G32" s="81"/>
      <c r="H32" s="82"/>
      <c r="I32" s="81"/>
      <c r="J32" s="80">
        <f>B32</f>
        <v>33.46875</v>
      </c>
      <c r="K32" s="81"/>
      <c r="L32" s="82"/>
      <c r="M32" s="81"/>
      <c r="N32" s="80">
        <f>B32</f>
        <v>33.46875</v>
      </c>
      <c r="O32" s="81"/>
      <c r="P32" s="82"/>
      <c r="Q32" s="81"/>
      <c r="R32" s="80">
        <f>B32</f>
        <v>33.46875</v>
      </c>
      <c r="S32" s="81"/>
      <c r="T32" s="82"/>
      <c r="U32" s="81"/>
      <c r="V32" s="80">
        <f>B32</f>
        <v>33.46875</v>
      </c>
      <c r="W32" s="81"/>
      <c r="X32" s="82"/>
      <c r="Y32" s="81"/>
      <c r="Z32" s="80">
        <f>B32</f>
        <v>33.46875</v>
      </c>
      <c r="AA32" s="81"/>
      <c r="AB32" s="82"/>
      <c r="AC32" s="81"/>
      <c r="AD32" s="80">
        <f>B32</f>
        <v>33.46875</v>
      </c>
      <c r="AE32" s="81"/>
      <c r="AF32" s="82"/>
    </row>
    <row r="33" spans="1:32" ht="12" customHeight="1" thickBot="1" x14ac:dyDescent="0.3">
      <c r="A33" s="59" t="s">
        <v>38</v>
      </c>
      <c r="B33" s="69">
        <v>63</v>
      </c>
      <c r="C33" s="58"/>
      <c r="D33" s="56"/>
      <c r="E33" s="58"/>
      <c r="F33" s="69">
        <f>B33</f>
        <v>63</v>
      </c>
      <c r="G33" s="58"/>
      <c r="H33" s="56"/>
      <c r="I33" s="58"/>
      <c r="J33" s="69">
        <f>B33</f>
        <v>63</v>
      </c>
      <c r="K33" s="58"/>
      <c r="L33" s="56"/>
      <c r="M33" s="58"/>
      <c r="N33" s="69">
        <f>B33</f>
        <v>63</v>
      </c>
      <c r="O33" s="58"/>
      <c r="P33" s="56"/>
      <c r="Q33" s="58"/>
      <c r="R33" s="69">
        <f>B33</f>
        <v>63</v>
      </c>
      <c r="S33" s="58"/>
      <c r="T33" s="56"/>
      <c r="U33" s="58"/>
      <c r="V33" s="69">
        <f>B33</f>
        <v>63</v>
      </c>
      <c r="W33" s="58"/>
      <c r="X33" s="56"/>
      <c r="Y33" s="58"/>
      <c r="Z33" s="69">
        <f>B33</f>
        <v>63</v>
      </c>
      <c r="AA33" s="58"/>
      <c r="AB33" s="56"/>
      <c r="AC33" s="58"/>
      <c r="AD33" s="69">
        <f>B33</f>
        <v>63</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223.54750000000001</v>
      </c>
      <c r="C35" s="68"/>
      <c r="D35" s="68">
        <f t="shared" ref="D35:AF35" si="2">SUM(D28:D33)</f>
        <v>0</v>
      </c>
      <c r="E35" s="68"/>
      <c r="F35" s="68">
        <f t="shared" si="2"/>
        <v>207.20749999999998</v>
      </c>
      <c r="G35" s="68"/>
      <c r="H35" s="68">
        <f t="shared" si="2"/>
        <v>0</v>
      </c>
      <c r="I35" s="68"/>
      <c r="J35" s="68">
        <f t="shared" si="2"/>
        <v>214.5675</v>
      </c>
      <c r="K35" s="68"/>
      <c r="L35" s="68">
        <f t="shared" si="2"/>
        <v>0</v>
      </c>
      <c r="M35" s="68"/>
      <c r="N35" s="68">
        <f t="shared" si="2"/>
        <v>182.13749999999999</v>
      </c>
      <c r="O35" s="68"/>
      <c r="P35" s="68">
        <f t="shared" si="2"/>
        <v>0</v>
      </c>
      <c r="Q35" s="68"/>
      <c r="R35" s="68">
        <f t="shared" si="2"/>
        <v>203.28749999999999</v>
      </c>
      <c r="S35" s="68"/>
      <c r="T35" s="68">
        <f t="shared" si="2"/>
        <v>0</v>
      </c>
      <c r="U35" s="68"/>
      <c r="V35" s="68">
        <f t="shared" si="2"/>
        <v>193.6275</v>
      </c>
      <c r="W35" s="68"/>
      <c r="X35" s="68">
        <f t="shared" si="2"/>
        <v>0</v>
      </c>
      <c r="Y35" s="68"/>
      <c r="Z35" s="68">
        <f t="shared" si="2"/>
        <v>191.32749999999999</v>
      </c>
      <c r="AA35" s="68"/>
      <c r="AB35" s="68">
        <f t="shared" si="2"/>
        <v>0</v>
      </c>
      <c r="AC35" s="68"/>
      <c r="AD35" s="68">
        <f t="shared" si="2"/>
        <v>191.04750000000001</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474.34203973379635</v>
      </c>
      <c r="C37" s="68"/>
      <c r="D37" s="68">
        <f t="shared" ref="D37:AF37" si="3">D25+D35</f>
        <v>0</v>
      </c>
      <c r="E37" s="68"/>
      <c r="F37" s="68">
        <f t="shared" si="3"/>
        <v>465.84553973379627</v>
      </c>
      <c r="G37" s="68"/>
      <c r="H37" s="68">
        <f t="shared" si="3"/>
        <v>0</v>
      </c>
      <c r="I37" s="68"/>
      <c r="J37" s="68">
        <f t="shared" si="3"/>
        <v>730.84648048611098</v>
      </c>
      <c r="K37" s="68"/>
      <c r="L37" s="68">
        <f t="shared" si="3"/>
        <v>0</v>
      </c>
      <c r="M37" s="68"/>
      <c r="N37" s="68">
        <f t="shared" si="3"/>
        <v>745.50860548611104</v>
      </c>
      <c r="O37" s="68"/>
      <c r="P37" s="68">
        <f t="shared" si="3"/>
        <v>0</v>
      </c>
      <c r="Q37" s="68"/>
      <c r="R37" s="68">
        <f t="shared" si="3"/>
        <v>583.6021054861111</v>
      </c>
      <c r="S37" s="68"/>
      <c r="T37" s="68">
        <f t="shared" si="3"/>
        <v>0</v>
      </c>
      <c r="U37" s="68"/>
      <c r="V37" s="68">
        <f t="shared" si="3"/>
        <v>548.5959804861111</v>
      </c>
      <c r="W37" s="68"/>
      <c r="X37" s="68">
        <f t="shared" si="3"/>
        <v>0</v>
      </c>
      <c r="Y37" s="68"/>
      <c r="Z37" s="68">
        <f t="shared" si="3"/>
        <v>446.50923048611111</v>
      </c>
      <c r="AA37" s="68"/>
      <c r="AB37" s="68">
        <f t="shared" si="3"/>
        <v>0</v>
      </c>
      <c r="AC37" s="68"/>
      <c r="AD37" s="68">
        <f t="shared" si="3"/>
        <v>599.2812304861111</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79">
        <f>B8-B37</f>
        <v>245.65796026620365</v>
      </c>
      <c r="C39" s="79"/>
      <c r="D39" s="79">
        <f t="shared" ref="D39:AF39" si="4">D8-D37</f>
        <v>0</v>
      </c>
      <c r="E39" s="79"/>
      <c r="F39" s="79">
        <f t="shared" si="4"/>
        <v>-45.845539733796272</v>
      </c>
      <c r="G39" s="79"/>
      <c r="H39" s="79">
        <f t="shared" si="4"/>
        <v>0</v>
      </c>
      <c r="I39" s="79"/>
      <c r="J39" s="79">
        <f t="shared" si="4"/>
        <v>161.65351951388902</v>
      </c>
      <c r="K39" s="79"/>
      <c r="L39" s="79">
        <f t="shared" si="4"/>
        <v>0</v>
      </c>
      <c r="M39" s="79"/>
      <c r="N39" s="79">
        <f t="shared" si="4"/>
        <v>134.49139451388896</v>
      </c>
      <c r="O39" s="79"/>
      <c r="P39" s="79">
        <f t="shared" si="4"/>
        <v>0</v>
      </c>
      <c r="Q39" s="79"/>
      <c r="R39" s="79">
        <f t="shared" si="4"/>
        <v>424.3978945138889</v>
      </c>
      <c r="S39" s="79"/>
      <c r="T39" s="79">
        <f t="shared" si="4"/>
        <v>0</v>
      </c>
      <c r="U39" s="79"/>
      <c r="V39" s="79">
        <f t="shared" si="4"/>
        <v>166.4040195138889</v>
      </c>
      <c r="W39" s="79"/>
      <c r="X39" s="79">
        <f t="shared" si="4"/>
        <v>0</v>
      </c>
      <c r="Y39" s="79"/>
      <c r="Z39" s="79">
        <f t="shared" si="4"/>
        <v>251.74076951388889</v>
      </c>
      <c r="AA39" s="79"/>
      <c r="AB39" s="79">
        <f t="shared" si="4"/>
        <v>0</v>
      </c>
      <c r="AC39" s="79"/>
      <c r="AD39" s="79">
        <f t="shared" si="4"/>
        <v>80.718769513888901</v>
      </c>
      <c r="AE39" s="79"/>
      <c r="AF39" s="79">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41.799089955632716</v>
      </c>
      <c r="C42" s="68"/>
      <c r="D42" s="68" t="e">
        <f t="shared" ref="D42:AF42" si="5">D25/D4</f>
        <v>#DIV/0!</v>
      </c>
      <c r="E42" s="68"/>
      <c r="F42" s="68">
        <f t="shared" si="5"/>
        <v>73.89658278108466</v>
      </c>
      <c r="G42" s="68"/>
      <c r="H42" s="68" t="e">
        <f t="shared" si="5"/>
        <v>#DIV/0!</v>
      </c>
      <c r="I42" s="68"/>
      <c r="J42" s="68">
        <f t="shared" si="5"/>
        <v>3.0369351793300647</v>
      </c>
      <c r="K42" s="68"/>
      <c r="L42" s="68" t="e">
        <f t="shared" si="5"/>
        <v>#DIV/0!</v>
      </c>
      <c r="M42" s="68"/>
      <c r="N42" s="68">
        <f t="shared" si="5"/>
        <v>25.607777522095954</v>
      </c>
      <c r="O42" s="68"/>
      <c r="P42" s="68" t="e">
        <f t="shared" si="5"/>
        <v>#DIV/0!</v>
      </c>
      <c r="Q42" s="68"/>
      <c r="R42" s="68">
        <f t="shared" si="5"/>
        <v>0.13582664481646825</v>
      </c>
      <c r="S42" s="68"/>
      <c r="T42" s="68" t="e">
        <f t="shared" si="5"/>
        <v>#DIV/0!</v>
      </c>
      <c r="U42" s="68"/>
      <c r="V42" s="68">
        <f t="shared" si="5"/>
        <v>3.2269861862373737</v>
      </c>
      <c r="W42" s="68"/>
      <c r="X42" s="68" t="e">
        <f t="shared" si="5"/>
        <v>#DIV/0!</v>
      </c>
      <c r="Y42" s="68"/>
      <c r="Z42" s="68">
        <f t="shared" si="5"/>
        <v>4.4768724646686158</v>
      </c>
      <c r="AA42" s="68"/>
      <c r="AB42" s="68" t="e">
        <f t="shared" si="5"/>
        <v>#DIV/0!</v>
      </c>
      <c r="AC42" s="68"/>
      <c r="AD42" s="68">
        <f t="shared" si="5"/>
        <v>4.8027497704248363</v>
      </c>
      <c r="AE42" s="68"/>
      <c r="AF42" s="68" t="e">
        <f t="shared" si="5"/>
        <v>#DIV/0!</v>
      </c>
    </row>
    <row r="43" spans="1:32" ht="12" customHeight="1" x14ac:dyDescent="0.25">
      <c r="A43" s="59" t="s">
        <v>44</v>
      </c>
      <c r="B43" s="68">
        <f>B35/B4</f>
        <v>37.257916666666667</v>
      </c>
      <c r="C43" s="68"/>
      <c r="D43" s="68" t="e">
        <f t="shared" ref="D43:AF43" si="6">D35/D4</f>
        <v>#DIV/0!</v>
      </c>
      <c r="E43" s="68"/>
      <c r="F43" s="68">
        <f t="shared" si="6"/>
        <v>59.202142857142853</v>
      </c>
      <c r="G43" s="68"/>
      <c r="H43" s="68" t="e">
        <f t="shared" si="6"/>
        <v>#DIV/0!</v>
      </c>
      <c r="I43" s="68"/>
      <c r="J43" s="68">
        <f t="shared" si="6"/>
        <v>1.2621617647058823</v>
      </c>
      <c r="K43" s="68"/>
      <c r="L43" s="68" t="e">
        <f t="shared" si="6"/>
        <v>#DIV/0!</v>
      </c>
      <c r="M43" s="68"/>
      <c r="N43" s="68">
        <f t="shared" si="6"/>
        <v>8.278977272727273</v>
      </c>
      <c r="O43" s="68"/>
      <c r="P43" s="68" t="e">
        <f t="shared" si="6"/>
        <v>#DIV/0!</v>
      </c>
      <c r="Q43" s="68"/>
      <c r="R43" s="68">
        <f t="shared" si="6"/>
        <v>7.2602678571428575E-2</v>
      </c>
      <c r="S43" s="68"/>
      <c r="T43" s="68" t="e">
        <f t="shared" si="6"/>
        <v>#DIV/0!</v>
      </c>
      <c r="U43" s="68"/>
      <c r="V43" s="68">
        <f t="shared" si="6"/>
        <v>1.7602499999999999</v>
      </c>
      <c r="W43" s="68"/>
      <c r="X43" s="68" t="e">
        <f t="shared" si="6"/>
        <v>#DIV/0!</v>
      </c>
      <c r="Y43" s="68"/>
      <c r="Z43" s="68">
        <f t="shared" si="6"/>
        <v>3.3566228070175437</v>
      </c>
      <c r="AA43" s="68"/>
      <c r="AB43" s="68" t="e">
        <f t="shared" si="6"/>
        <v>#DIV/0!</v>
      </c>
      <c r="AC43" s="68"/>
      <c r="AD43" s="68">
        <f t="shared" si="6"/>
        <v>2.2476176470588238</v>
      </c>
      <c r="AE43" s="68"/>
      <c r="AF43" s="68" t="e">
        <f t="shared" si="6"/>
        <v>#DIV/0!</v>
      </c>
    </row>
    <row r="44" spans="1:32" ht="12" customHeight="1" x14ac:dyDescent="0.25">
      <c r="A44" s="59" t="s">
        <v>45</v>
      </c>
      <c r="B44" s="68">
        <f>B37/B4</f>
        <v>79.057006622299397</v>
      </c>
      <c r="C44" s="68"/>
      <c r="D44" s="68" t="e">
        <f t="shared" ref="D44:AF44" si="7">D37/D4</f>
        <v>#DIV/0!</v>
      </c>
      <c r="E44" s="68"/>
      <c r="F44" s="68">
        <f t="shared" si="7"/>
        <v>133.09872563822751</v>
      </c>
      <c r="G44" s="68"/>
      <c r="H44" s="68" t="e">
        <f t="shared" si="7"/>
        <v>#DIV/0!</v>
      </c>
      <c r="I44" s="68"/>
      <c r="J44" s="68">
        <f t="shared" si="7"/>
        <v>4.2990969440359468</v>
      </c>
      <c r="K44" s="68"/>
      <c r="L44" s="68" t="e">
        <f t="shared" si="7"/>
        <v>#DIV/0!</v>
      </c>
      <c r="M44" s="68"/>
      <c r="N44" s="68">
        <f t="shared" si="7"/>
        <v>33.886754794823226</v>
      </c>
      <c r="O44" s="68"/>
      <c r="P44" s="68" t="e">
        <f t="shared" si="7"/>
        <v>#DIV/0!</v>
      </c>
      <c r="Q44" s="68"/>
      <c r="R44" s="68">
        <f t="shared" si="7"/>
        <v>0.20842932338789683</v>
      </c>
      <c r="S44" s="68"/>
      <c r="T44" s="68" t="e">
        <f t="shared" si="7"/>
        <v>#DIV/0!</v>
      </c>
      <c r="U44" s="68"/>
      <c r="V44" s="68">
        <f t="shared" si="7"/>
        <v>4.9872361862373733</v>
      </c>
      <c r="W44" s="68"/>
      <c r="X44" s="68" t="e">
        <f t="shared" si="7"/>
        <v>#DIV/0!</v>
      </c>
      <c r="Y44" s="68"/>
      <c r="Z44" s="68">
        <f t="shared" si="7"/>
        <v>7.8334952716861599</v>
      </c>
      <c r="AA44" s="68"/>
      <c r="AB44" s="68" t="e">
        <f t="shared" si="7"/>
        <v>#DIV/0!</v>
      </c>
      <c r="AC44" s="68"/>
      <c r="AD44" s="68">
        <f t="shared" si="7"/>
        <v>7.0503674174836597</v>
      </c>
      <c r="AE44" s="68"/>
      <c r="AF44" s="68" t="e">
        <f t="shared" si="7"/>
        <v>#DIV/0!</v>
      </c>
    </row>
  </sheetData>
  <sheetProtection sheet="1" objects="1" scenarios="1"/>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L1" sqref="L1"/>
    </sheetView>
  </sheetViews>
  <sheetFormatPr defaultColWidth="8.85546875" defaultRowHeight="15" x14ac:dyDescent="0.25"/>
  <cols>
    <col min="2" max="2" width="21.28515625" customWidth="1"/>
    <col min="4" max="4" width="9.28515625" customWidth="1"/>
    <col min="8" max="8" width="11.42578125" customWidth="1"/>
  </cols>
  <sheetData>
    <row r="1" spans="1:9" ht="15.75" x14ac:dyDescent="0.25">
      <c r="A1" s="17" t="s">
        <v>93</v>
      </c>
      <c r="B1" s="10"/>
      <c r="C1" s="11"/>
      <c r="D1" s="14"/>
      <c r="E1" s="14"/>
      <c r="F1" s="14"/>
      <c r="G1" s="14"/>
      <c r="H1" s="14"/>
      <c r="I1" s="14"/>
    </row>
    <row r="2" spans="1:9" x14ac:dyDescent="0.25">
      <c r="A2" s="14" t="s">
        <v>102</v>
      </c>
      <c r="B2" s="14"/>
      <c r="C2" s="14"/>
      <c r="D2" s="14"/>
      <c r="E2" s="14"/>
      <c r="F2" s="14"/>
      <c r="G2" s="14"/>
      <c r="H2" s="14"/>
      <c r="I2" s="14"/>
    </row>
    <row r="3" spans="1:9" x14ac:dyDescent="0.25">
      <c r="A3" s="11" t="s">
        <v>62</v>
      </c>
      <c r="B3" s="11"/>
      <c r="C3" s="18">
        <v>105000</v>
      </c>
      <c r="D3" s="14"/>
      <c r="E3" s="14" t="s">
        <v>78</v>
      </c>
      <c r="G3" s="14"/>
      <c r="H3" s="19">
        <v>0.05</v>
      </c>
      <c r="I3" s="14"/>
    </row>
    <row r="4" spans="1:9" x14ac:dyDescent="0.25">
      <c r="A4" s="11" t="s">
        <v>63</v>
      </c>
      <c r="B4" s="11"/>
      <c r="C4" s="18">
        <v>40000</v>
      </c>
      <c r="D4" s="14"/>
      <c r="E4" s="14" t="s">
        <v>79</v>
      </c>
      <c r="G4" s="14"/>
      <c r="H4" s="14">
        <v>30</v>
      </c>
      <c r="I4" s="14"/>
    </row>
    <row r="5" spans="1:9" x14ac:dyDescent="0.25">
      <c r="A5" s="11" t="s">
        <v>64</v>
      </c>
      <c r="B5" s="11"/>
      <c r="C5" s="18">
        <v>35000</v>
      </c>
      <c r="D5" s="14"/>
      <c r="E5" s="14" t="s">
        <v>80</v>
      </c>
      <c r="G5" s="14"/>
      <c r="H5" s="20">
        <f>(C8*(1-H3))</f>
        <v>193800</v>
      </c>
      <c r="I5" s="14"/>
    </row>
    <row r="6" spans="1:9" x14ac:dyDescent="0.25">
      <c r="A6" s="11" t="s">
        <v>65</v>
      </c>
      <c r="B6" s="11"/>
      <c r="C6" s="21">
        <v>24000</v>
      </c>
      <c r="D6" s="14"/>
      <c r="E6" s="14" t="s">
        <v>92</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81</v>
      </c>
      <c r="B10" s="11"/>
      <c r="C10" s="18"/>
      <c r="D10" s="14"/>
      <c r="E10" s="14"/>
      <c r="F10" s="14"/>
      <c r="G10" s="14"/>
      <c r="H10" s="14"/>
      <c r="I10" s="14"/>
    </row>
    <row r="11" spans="1:9" x14ac:dyDescent="0.25">
      <c r="A11" s="11" t="s">
        <v>94</v>
      </c>
      <c r="B11" s="11"/>
      <c r="C11" s="72">
        <v>750</v>
      </c>
      <c r="D11" s="14" t="s">
        <v>95</v>
      </c>
      <c r="E11" s="14" t="s">
        <v>100</v>
      </c>
      <c r="F11" s="14"/>
      <c r="G11" s="14"/>
      <c r="H11" s="73">
        <v>20</v>
      </c>
      <c r="I11" s="14" t="s">
        <v>96</v>
      </c>
    </row>
    <row r="12" spans="1:9" x14ac:dyDescent="0.25">
      <c r="A12" s="14" t="s">
        <v>101</v>
      </c>
      <c r="B12" s="14"/>
      <c r="C12" s="14">
        <v>45</v>
      </c>
      <c r="D12" s="14" t="s">
        <v>97</v>
      </c>
      <c r="E12" s="14" t="s">
        <v>98</v>
      </c>
      <c r="F12" s="14"/>
      <c r="H12" s="14">
        <v>50</v>
      </c>
      <c r="I12" s="14" t="s">
        <v>96</v>
      </c>
    </row>
    <row r="13" spans="1:9" x14ac:dyDescent="0.25">
      <c r="A13" s="14" t="s">
        <v>99</v>
      </c>
      <c r="B13" s="77"/>
      <c r="C13" s="78">
        <f>$C$12*2.31+$H$11+$H$12</f>
        <v>173.95</v>
      </c>
      <c r="D13" s="14" t="s">
        <v>96</v>
      </c>
      <c r="E13" s="14"/>
      <c r="F13" s="14"/>
      <c r="G13" s="14"/>
      <c r="H13" s="14"/>
      <c r="I13" s="14"/>
    </row>
    <row r="14" spans="1:9" ht="18" x14ac:dyDescent="0.25">
      <c r="A14" s="85" t="s">
        <v>91</v>
      </c>
      <c r="B14" s="85"/>
      <c r="C14" s="85"/>
      <c r="D14" s="85"/>
      <c r="E14" s="85"/>
      <c r="F14" s="85"/>
      <c r="G14" s="85"/>
      <c r="H14" s="85"/>
      <c r="I14" s="24"/>
    </row>
    <row r="15" spans="1:9" ht="18" x14ac:dyDescent="0.25">
      <c r="A15" s="23"/>
      <c r="B15" s="24"/>
      <c r="C15" s="24"/>
      <c r="D15" s="24"/>
      <c r="E15" s="24"/>
      <c r="F15" s="24"/>
      <c r="G15" s="24"/>
      <c r="H15" s="24"/>
      <c r="I15" s="24"/>
    </row>
    <row r="16" spans="1:9" x14ac:dyDescent="0.25">
      <c r="A16" s="25"/>
      <c r="B16" s="26"/>
      <c r="C16" s="27" t="s">
        <v>82</v>
      </c>
      <c r="D16" s="27"/>
      <c r="E16" s="27"/>
      <c r="F16" s="28"/>
      <c r="G16" s="27" t="s">
        <v>48</v>
      </c>
      <c r="H16" s="27"/>
      <c r="I16" s="29"/>
    </row>
    <row r="17" spans="1:9" x14ac:dyDescent="0.25">
      <c r="A17" s="30"/>
      <c r="B17" s="14"/>
      <c r="C17" s="13" t="s">
        <v>102</v>
      </c>
      <c r="D17" s="13"/>
      <c r="E17" s="13"/>
      <c r="F17" s="12"/>
      <c r="G17" s="13" t="s">
        <v>102</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6">
        <v>12</v>
      </c>
      <c r="F19" s="14"/>
      <c r="G19" s="14" t="s">
        <v>68</v>
      </c>
      <c r="H19" s="14"/>
      <c r="I19" s="35">
        <v>14</v>
      </c>
    </row>
    <row r="20" spans="1:9" x14ac:dyDescent="0.25">
      <c r="A20" s="30"/>
      <c r="B20" s="14"/>
      <c r="C20" s="11" t="s">
        <v>69</v>
      </c>
      <c r="D20" s="14"/>
      <c r="E20" s="36">
        <f>(E18*43560*E19*7.5)/(12*C11*60)</f>
        <v>929.28</v>
      </c>
      <c r="F20" s="14"/>
      <c r="G20" s="11" t="s">
        <v>69</v>
      </c>
      <c r="H20" s="14"/>
      <c r="I20" s="75">
        <f>(I18*43560*I19*7.5)/(12*C11*60)</f>
        <v>1084.1600000000001</v>
      </c>
    </row>
    <row r="21" spans="1:9" x14ac:dyDescent="0.25">
      <c r="A21" s="30"/>
      <c r="B21" s="14"/>
      <c r="C21" s="14" t="s">
        <v>70</v>
      </c>
      <c r="D21" s="14"/>
      <c r="E21" s="72">
        <f>3+$C$11*$C$13/(3960*0.9)</f>
        <v>39.60563973063973</v>
      </c>
      <c r="F21" s="14"/>
      <c r="G21" s="14" t="s">
        <v>70</v>
      </c>
      <c r="H21" s="14"/>
      <c r="I21" s="74">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83</v>
      </c>
      <c r="B25" s="14"/>
      <c r="C25" s="11"/>
      <c r="D25" s="11"/>
      <c r="E25" s="39">
        <f>(H6*0.04)/E18</f>
        <v>33.46875</v>
      </c>
      <c r="F25" s="14"/>
      <c r="G25" s="11"/>
      <c r="H25" s="11"/>
      <c r="I25" s="40">
        <f>(H6*0.04)/I18</f>
        <v>33.46875</v>
      </c>
    </row>
    <row r="26" spans="1:9" x14ac:dyDescent="0.25">
      <c r="A26" s="30"/>
      <c r="B26" s="14" t="s">
        <v>84</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85</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86</v>
      </c>
      <c r="C32" s="39">
        <v>0.6</v>
      </c>
      <c r="D32" s="39">
        <f>C32*E$20</f>
        <v>557.56799999999998</v>
      </c>
      <c r="E32" s="39">
        <f>D32/E18</f>
        <v>4.3559999999999999</v>
      </c>
      <c r="F32" s="14"/>
      <c r="G32" s="39">
        <f>C32</f>
        <v>0.6</v>
      </c>
      <c r="H32" s="39">
        <f>G32*I$20</f>
        <v>650.49599999999998</v>
      </c>
      <c r="I32" s="40">
        <f>H32/I18</f>
        <v>5.0819999999999999</v>
      </c>
    </row>
    <row r="33" spans="1:9" x14ac:dyDescent="0.25">
      <c r="A33" s="30"/>
      <c r="B33" s="14" t="s">
        <v>87</v>
      </c>
      <c r="C33" s="39">
        <v>2</v>
      </c>
      <c r="D33" s="39">
        <f>C33*E$20</f>
        <v>1858.56</v>
      </c>
      <c r="E33" s="39">
        <f>D33/E18</f>
        <v>14.52</v>
      </c>
      <c r="F33" s="14"/>
      <c r="G33" s="39">
        <f>C33</f>
        <v>2</v>
      </c>
      <c r="H33" s="39">
        <f>G33*I$20</f>
        <v>2168.3200000000002</v>
      </c>
      <c r="I33" s="40">
        <f>H33/I18</f>
        <v>16.940000000000001</v>
      </c>
    </row>
    <row r="34" spans="1:9" x14ac:dyDescent="0.25">
      <c r="A34" s="30"/>
      <c r="B34" s="14" t="s">
        <v>88</v>
      </c>
      <c r="C34" s="39">
        <v>0.11</v>
      </c>
      <c r="D34" s="39">
        <f>C34*E$20</f>
        <v>102.2208</v>
      </c>
      <c r="E34" s="41">
        <f>D34/E18</f>
        <v>0.79859999999999998</v>
      </c>
      <c r="F34" s="14"/>
      <c r="G34" s="39">
        <f>C34</f>
        <v>0.11</v>
      </c>
      <c r="H34" s="39">
        <f>G34*I$20</f>
        <v>119.25760000000001</v>
      </c>
      <c r="I34" s="42">
        <f>H34/I18</f>
        <v>0.93170000000000008</v>
      </c>
    </row>
    <row r="35" spans="1:9" x14ac:dyDescent="0.25">
      <c r="A35" s="30"/>
      <c r="B35" s="14"/>
      <c r="C35" s="39"/>
      <c r="D35" s="39"/>
      <c r="E35" s="43"/>
      <c r="F35" s="14"/>
      <c r="G35" s="39"/>
      <c r="H35" s="39"/>
      <c r="I35" s="44"/>
    </row>
    <row r="36" spans="1:9" x14ac:dyDescent="0.25">
      <c r="A36" s="30"/>
      <c r="B36" s="14" t="s">
        <v>89</v>
      </c>
      <c r="C36" s="39"/>
      <c r="D36" s="39"/>
      <c r="E36" s="39">
        <f>SUM(E32:E34)</f>
        <v>19.674599999999998</v>
      </c>
      <c r="F36" s="14"/>
      <c r="G36" s="39"/>
      <c r="H36" s="39"/>
      <c r="I36" s="40">
        <f>SUM(I32:I34)</f>
        <v>22.953700000000001</v>
      </c>
    </row>
    <row r="37" spans="1:9" x14ac:dyDescent="0.25">
      <c r="A37" s="30"/>
      <c r="B37" s="14"/>
      <c r="C37" s="14"/>
      <c r="D37" s="14"/>
      <c r="E37" s="14"/>
      <c r="F37" s="14"/>
      <c r="G37" s="14"/>
      <c r="H37" s="14"/>
      <c r="I37" s="35"/>
    </row>
    <row r="38" spans="1:9" x14ac:dyDescent="0.25">
      <c r="A38" s="30" t="s">
        <v>77</v>
      </c>
      <c r="B38" s="14"/>
      <c r="C38" s="39">
        <f>E21*E22</f>
        <v>3.960563973063973</v>
      </c>
      <c r="D38" s="39">
        <f>C38*E20</f>
        <v>3680.4728888888885</v>
      </c>
      <c r="E38" s="41">
        <f>D38/E18</f>
        <v>28.753694444444442</v>
      </c>
      <c r="F38" s="14"/>
      <c r="G38" s="39">
        <f>I21*I22</f>
        <v>3.960563973063973</v>
      </c>
      <c r="H38" s="39">
        <f>G38*I20</f>
        <v>4293.8850370370374</v>
      </c>
      <c r="I38" s="42">
        <f>H38/I18</f>
        <v>33.545976851851854</v>
      </c>
    </row>
    <row r="39" spans="1:9" x14ac:dyDescent="0.25">
      <c r="A39" s="34"/>
      <c r="B39" s="11"/>
      <c r="C39" s="39"/>
      <c r="D39" s="39"/>
      <c r="E39" s="39"/>
      <c r="F39" s="14"/>
      <c r="G39" s="39"/>
      <c r="H39" s="39"/>
      <c r="I39" s="40"/>
    </row>
    <row r="40" spans="1:9" x14ac:dyDescent="0.25">
      <c r="A40" s="30"/>
      <c r="B40" s="14" t="s">
        <v>90</v>
      </c>
      <c r="C40" s="39"/>
      <c r="D40" s="39"/>
      <c r="E40" s="39">
        <f>E36+E38</f>
        <v>48.42829444444444</v>
      </c>
      <c r="F40" s="39"/>
      <c r="G40" s="14"/>
      <c r="H40" s="14"/>
      <c r="I40" s="46">
        <f>I36+I38</f>
        <v>56.499676851851859</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Western Budget</vt:lpstr>
      <vt:lpstr>Irrigation Investment</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2023-02-24T17:36:15Z</cp:lastPrinted>
  <dcterms:created xsi:type="dcterms:W3CDTF">2011-03-03T17:44:26Z</dcterms:created>
  <dcterms:modified xsi:type="dcterms:W3CDTF">2023-02-24T17:37:37Z</dcterms:modified>
  <cp:category/>
</cp:coreProperties>
</file>