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david.ripplinger\Documents\"/>
    </mc:Choice>
  </mc:AlternateContent>
  <bookViews>
    <workbookView xWindow="0" yWindow="0" windowWidth="23040" windowHeight="8616"/>
  </bookViews>
  <sheets>
    <sheet name="Cando &amp; Langdon" sheetId="1" r:id="rId1"/>
    <sheet name="Jamestown" sheetId="2" r:id="rId2"/>
    <sheet name="Valley City"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 l="1"/>
  <c r="Q25" i="2"/>
  <c r="P25" i="2"/>
  <c r="M25" i="2"/>
  <c r="L25" i="2"/>
  <c r="I25" i="2"/>
  <c r="H25" i="2"/>
  <c r="E25" i="2"/>
  <c r="D25" i="2"/>
  <c r="S24" i="2"/>
  <c r="S25" i="2" s="1"/>
  <c r="R24" i="2"/>
  <c r="R25" i="2" s="1"/>
  <c r="Q24" i="2"/>
  <c r="P24" i="2"/>
  <c r="O24" i="2"/>
  <c r="O25" i="2" s="1"/>
  <c r="N24" i="2"/>
  <c r="N25" i="2" s="1"/>
  <c r="M24" i="2"/>
  <c r="L24" i="2"/>
  <c r="K24" i="2"/>
  <c r="K25" i="2" s="1"/>
  <c r="J24" i="2"/>
  <c r="J25" i="2" s="1"/>
  <c r="I24" i="2"/>
  <c r="H24" i="2"/>
  <c r="G24" i="2"/>
  <c r="G25" i="2" s="1"/>
  <c r="F24" i="2"/>
  <c r="F25" i="2" s="1"/>
  <c r="E24" i="2"/>
  <c r="D24" i="2"/>
  <c r="C24" i="2"/>
  <c r="C25" i="2" s="1"/>
  <c r="B24" i="2"/>
  <c r="B25" i="2" s="1"/>
  <c r="AS15" i="2"/>
  <c r="AR15" i="2"/>
  <c r="AQ15" i="2"/>
  <c r="AP15" i="2"/>
  <c r="AO15" i="2"/>
  <c r="AN15" i="2"/>
  <c r="AM15" i="2"/>
  <c r="AL15" i="2"/>
  <c r="AK15" i="2"/>
  <c r="AJ15" i="2"/>
  <c r="AI15" i="2"/>
  <c r="AH15" i="2"/>
  <c r="AG15" i="2"/>
  <c r="AF15" i="2"/>
  <c r="AE15" i="2"/>
  <c r="AD15" i="2"/>
  <c r="AC15" i="2"/>
  <c r="AP11" i="2"/>
  <c r="AL11" i="2"/>
  <c r="AH11" i="2"/>
  <c r="AD11" i="2"/>
  <c r="AS7" i="2"/>
  <c r="AP7" i="2"/>
  <c r="AO7" i="2"/>
  <c r="AL7" i="2"/>
  <c r="AK7" i="2"/>
  <c r="AH7" i="2"/>
  <c r="AG7" i="2"/>
  <c r="AD7" i="2"/>
  <c r="AC7" i="2"/>
  <c r="AS6" i="2"/>
  <c r="AS11" i="2" s="1"/>
  <c r="AR6" i="2"/>
  <c r="AR7" i="2" s="1"/>
  <c r="AQ6" i="2"/>
  <c r="AQ7" i="2" s="1"/>
  <c r="AP6" i="2"/>
  <c r="AO6" i="2"/>
  <c r="AO11" i="2" s="1"/>
  <c r="AN6" i="2"/>
  <c r="AN7" i="2" s="1"/>
  <c r="AM6" i="2"/>
  <c r="AM7" i="2" s="1"/>
  <c r="AL6" i="2"/>
  <c r="AK6" i="2"/>
  <c r="AK11" i="2" s="1"/>
  <c r="AJ6" i="2"/>
  <c r="AJ7" i="2" s="1"/>
  <c r="AI6" i="2"/>
  <c r="AI11" i="2" s="1"/>
  <c r="AH6" i="2"/>
  <c r="AG6" i="2"/>
  <c r="AG11" i="2" s="1"/>
  <c r="AF6" i="2"/>
  <c r="AF7" i="2" s="1"/>
  <c r="AE6" i="2"/>
  <c r="AE7" i="2" s="1"/>
  <c r="AD6" i="2"/>
  <c r="AC6" i="2"/>
  <c r="AC11" i="2" s="1"/>
  <c r="AB6" i="2"/>
  <c r="AB7" i="2" s="1"/>
  <c r="G6" i="2"/>
  <c r="B10" i="2" s="1"/>
  <c r="B11" i="2" s="1"/>
  <c r="D6" i="2"/>
  <c r="AS4" i="2"/>
  <c r="AR4" i="2"/>
  <c r="AQ4" i="2"/>
  <c r="AP4" i="2"/>
  <c r="AO4" i="2"/>
  <c r="AN4" i="2"/>
  <c r="AM4" i="2"/>
  <c r="AL4" i="2"/>
  <c r="AK4" i="2"/>
  <c r="AJ4" i="2"/>
  <c r="AI4" i="2"/>
  <c r="AH4" i="2"/>
  <c r="AG4" i="2"/>
  <c r="AF4" i="2"/>
  <c r="AE4" i="2"/>
  <c r="AD4" i="2"/>
  <c r="AC4" i="2"/>
  <c r="D4" i="2"/>
  <c r="Q24" i="3"/>
  <c r="Q25" i="3" s="1"/>
  <c r="P24" i="3"/>
  <c r="P25" i="3" s="1"/>
  <c r="O24" i="3"/>
  <c r="O25" i="3" s="1"/>
  <c r="N24" i="3"/>
  <c r="N25" i="3" s="1"/>
  <c r="M24" i="3"/>
  <c r="M25" i="3" s="1"/>
  <c r="L24" i="3"/>
  <c r="L25" i="3" s="1"/>
  <c r="K24" i="3"/>
  <c r="K25" i="3" s="1"/>
  <c r="J24" i="3"/>
  <c r="J25" i="3" s="1"/>
  <c r="I24" i="3"/>
  <c r="I25" i="3" s="1"/>
  <c r="H24" i="3"/>
  <c r="H25" i="3" s="1"/>
  <c r="G24" i="3"/>
  <c r="G25" i="3" s="1"/>
  <c r="F24" i="3"/>
  <c r="F25" i="3" s="1"/>
  <c r="E24" i="3"/>
  <c r="E25" i="3" s="1"/>
  <c r="D24" i="3"/>
  <c r="D25" i="3" s="1"/>
  <c r="C24" i="3"/>
  <c r="C25" i="3" s="1"/>
  <c r="B25" i="3"/>
  <c r="AQ15" i="3"/>
  <c r="AP15" i="3"/>
  <c r="AO15" i="3"/>
  <c r="AN15" i="3"/>
  <c r="AM15" i="3"/>
  <c r="AL15" i="3"/>
  <c r="AK15" i="3"/>
  <c r="AJ15" i="3"/>
  <c r="AI15" i="3"/>
  <c r="AH15" i="3"/>
  <c r="AG15" i="3"/>
  <c r="AF15" i="3"/>
  <c r="AE15" i="3"/>
  <c r="AD15" i="3"/>
  <c r="AC15" i="3"/>
  <c r="AP11" i="3"/>
  <c r="AL11" i="3"/>
  <c r="AH11" i="3"/>
  <c r="AD11" i="3"/>
  <c r="AQ6" i="3"/>
  <c r="AQ7" i="3" s="1"/>
  <c r="AP6" i="3"/>
  <c r="AP7" i="3" s="1"/>
  <c r="AO6" i="3"/>
  <c r="AO11" i="3" s="1"/>
  <c r="AN6" i="3"/>
  <c r="AN11" i="3" s="1"/>
  <c r="AM6" i="3"/>
  <c r="AM11" i="3" s="1"/>
  <c r="AL6" i="3"/>
  <c r="AL7" i="3" s="1"/>
  <c r="AK6" i="3"/>
  <c r="AK11" i="3" s="1"/>
  <c r="AJ6" i="3"/>
  <c r="AJ11" i="3" s="1"/>
  <c r="AI6" i="3"/>
  <c r="AI7" i="3" s="1"/>
  <c r="AH6" i="3"/>
  <c r="AH7" i="3" s="1"/>
  <c r="AG6" i="3"/>
  <c r="AG11" i="3" s="1"/>
  <c r="AF6" i="3"/>
  <c r="AF11" i="3" s="1"/>
  <c r="AE6" i="3"/>
  <c r="AE7" i="3" s="1"/>
  <c r="AD6" i="3"/>
  <c r="AD7" i="3" s="1"/>
  <c r="AC6" i="3"/>
  <c r="AC11" i="3" s="1"/>
  <c r="AB6" i="3"/>
  <c r="AB11" i="3" s="1"/>
  <c r="G6" i="3"/>
  <c r="B10" i="3" s="1"/>
  <c r="B11" i="3" s="1"/>
  <c r="B27" i="3" s="1"/>
  <c r="AB15" i="3" s="1"/>
  <c r="D6" i="3"/>
  <c r="AQ4" i="3"/>
  <c r="AP4" i="3"/>
  <c r="AO4" i="3"/>
  <c r="AN4" i="3"/>
  <c r="AM4" i="3"/>
  <c r="AL4" i="3"/>
  <c r="AK4" i="3"/>
  <c r="AJ4" i="3"/>
  <c r="AI4" i="3"/>
  <c r="AH4" i="3"/>
  <c r="AG4" i="3"/>
  <c r="AF4" i="3"/>
  <c r="AE4" i="3"/>
  <c r="AD4" i="3"/>
  <c r="AC4" i="3"/>
  <c r="D4" i="3"/>
  <c r="B24" i="1"/>
  <c r="P25" i="1"/>
  <c r="L25" i="1"/>
  <c r="H25" i="1"/>
  <c r="D25" i="1"/>
  <c r="R24" i="1"/>
  <c r="R25" i="1" s="1"/>
  <c r="Q24" i="1"/>
  <c r="Q25" i="1" s="1"/>
  <c r="P24" i="1"/>
  <c r="O24" i="1"/>
  <c r="O25" i="1" s="1"/>
  <c r="N24" i="1"/>
  <c r="N25" i="1" s="1"/>
  <c r="M24" i="1"/>
  <c r="M25" i="1" s="1"/>
  <c r="L24" i="1"/>
  <c r="K24" i="1"/>
  <c r="K25" i="1" s="1"/>
  <c r="J24" i="1"/>
  <c r="J25" i="1" s="1"/>
  <c r="I24" i="1"/>
  <c r="I25" i="1" s="1"/>
  <c r="H24" i="1"/>
  <c r="G24" i="1"/>
  <c r="G25" i="1" s="1"/>
  <c r="F24" i="1"/>
  <c r="F25" i="1" s="1"/>
  <c r="E24" i="1"/>
  <c r="E25" i="1" s="1"/>
  <c r="D24" i="1"/>
  <c r="C24" i="1"/>
  <c r="C25" i="1" s="1"/>
  <c r="B25" i="1"/>
  <c r="AR15" i="1"/>
  <c r="AQ15" i="1"/>
  <c r="AP15" i="1"/>
  <c r="AO15" i="1"/>
  <c r="AN15" i="1"/>
  <c r="AM15" i="1"/>
  <c r="AL15" i="1"/>
  <c r="AK15" i="1"/>
  <c r="AJ15" i="1"/>
  <c r="AI15" i="1"/>
  <c r="AH15" i="1"/>
  <c r="AG15" i="1"/>
  <c r="AD15" i="1"/>
  <c r="AC15" i="1"/>
  <c r="AR6" i="1"/>
  <c r="AR11" i="1" s="1"/>
  <c r="AQ6" i="1"/>
  <c r="AQ11" i="1" s="1"/>
  <c r="AP6" i="1"/>
  <c r="AP11" i="1" s="1"/>
  <c r="AO6" i="1"/>
  <c r="AO11" i="1" s="1"/>
  <c r="AN6" i="1"/>
  <c r="AN11" i="1" s="1"/>
  <c r="AM6" i="1"/>
  <c r="AM11" i="1" s="1"/>
  <c r="AL6" i="1"/>
  <c r="AL11" i="1" s="1"/>
  <c r="AK6" i="1"/>
  <c r="AK11" i="1" s="1"/>
  <c r="AJ6" i="1"/>
  <c r="AJ7" i="1" s="1"/>
  <c r="AI6" i="1"/>
  <c r="AI11" i="1" s="1"/>
  <c r="AH6" i="1"/>
  <c r="AH11" i="1" s="1"/>
  <c r="AG6" i="1"/>
  <c r="AG11" i="1" s="1"/>
  <c r="AF6" i="1"/>
  <c r="AF11" i="1" s="1"/>
  <c r="AE6" i="1"/>
  <c r="AE11" i="1" s="1"/>
  <c r="AD6" i="1"/>
  <c r="AD11" i="1" s="1"/>
  <c r="AC6" i="1"/>
  <c r="AC11" i="1" s="1"/>
  <c r="AB6" i="1"/>
  <c r="AB7" i="1" s="1"/>
  <c r="G6" i="1"/>
  <c r="D6" i="1"/>
  <c r="AR4" i="1"/>
  <c r="AQ4" i="1"/>
  <c r="AP4" i="1"/>
  <c r="AO4" i="1"/>
  <c r="AN4" i="1"/>
  <c r="AM4" i="1"/>
  <c r="AL4" i="1"/>
  <c r="AK4" i="1"/>
  <c r="AJ4" i="1"/>
  <c r="AI4" i="1"/>
  <c r="AH4" i="1"/>
  <c r="AG4" i="1"/>
  <c r="AF4" i="1"/>
  <c r="AE4" i="1"/>
  <c r="AD4" i="1"/>
  <c r="AC4" i="1"/>
  <c r="D4" i="1"/>
  <c r="AC17" i="3" l="1"/>
  <c r="K11" i="3" s="1"/>
  <c r="B27" i="2"/>
  <c r="AB15" i="2" s="1"/>
  <c r="AC17" i="2" s="1"/>
  <c r="AE11" i="2"/>
  <c r="Z12" i="2" s="1"/>
  <c r="AM11" i="2"/>
  <c r="AQ11" i="2"/>
  <c r="AI7" i="2"/>
  <c r="Z8" i="2" s="1"/>
  <c r="AB11" i="2"/>
  <c r="AF11" i="2"/>
  <c r="AJ11" i="2"/>
  <c r="AN11" i="2"/>
  <c r="AR11" i="2"/>
  <c r="AI7" i="1"/>
  <c r="O11" i="3"/>
  <c r="C11" i="3"/>
  <c r="H11" i="3"/>
  <c r="F11" i="3"/>
  <c r="L11" i="3"/>
  <c r="I11" i="3"/>
  <c r="E11" i="3"/>
  <c r="AM7" i="3"/>
  <c r="AB7" i="3"/>
  <c r="AF7" i="3"/>
  <c r="AJ7" i="3"/>
  <c r="AN7" i="3"/>
  <c r="AE11" i="3"/>
  <c r="AI11" i="3"/>
  <c r="AQ11" i="3"/>
  <c r="Z12" i="3" s="1"/>
  <c r="AC7" i="3"/>
  <c r="AG7" i="3"/>
  <c r="AK7" i="3"/>
  <c r="AO7" i="3"/>
  <c r="AM7" i="1"/>
  <c r="AQ7" i="1"/>
  <c r="AE7" i="1"/>
  <c r="AF7" i="1"/>
  <c r="AN7" i="1"/>
  <c r="AB11" i="1"/>
  <c r="AJ11" i="1"/>
  <c r="Z12" i="1" s="1"/>
  <c r="AC7" i="1"/>
  <c r="AG7" i="1"/>
  <c r="AK7" i="1"/>
  <c r="AO7" i="1"/>
  <c r="AR7" i="1"/>
  <c r="AD7" i="1"/>
  <c r="AH7" i="1"/>
  <c r="AL7" i="1"/>
  <c r="AP7" i="1"/>
  <c r="D11" i="3" l="1"/>
  <c r="M11" i="3"/>
  <c r="J11" i="3"/>
  <c r="J10" i="3" s="1"/>
  <c r="G11" i="3"/>
  <c r="G10" i="3" s="1"/>
  <c r="P11" i="3"/>
  <c r="Q11" i="3"/>
  <c r="N11" i="3"/>
  <c r="N10" i="3" s="1"/>
  <c r="H4" i="2"/>
  <c r="H5" i="2"/>
  <c r="K11" i="2"/>
  <c r="R11" i="2"/>
  <c r="N11" i="2"/>
  <c r="Q11" i="2"/>
  <c r="M11" i="2"/>
  <c r="I11" i="2"/>
  <c r="E11" i="2"/>
  <c r="S11" i="2"/>
  <c r="G11" i="2"/>
  <c r="F11" i="2"/>
  <c r="P11" i="2"/>
  <c r="L11" i="2"/>
  <c r="H11" i="2"/>
  <c r="D11" i="2"/>
  <c r="O11" i="2"/>
  <c r="C11" i="2"/>
  <c r="J11" i="2"/>
  <c r="C10" i="3"/>
  <c r="C27" i="3"/>
  <c r="D27" i="3"/>
  <c r="D10" i="3"/>
  <c r="M27" i="3"/>
  <c r="M10" i="3"/>
  <c r="G27" i="3"/>
  <c r="I27" i="3"/>
  <c r="I10" i="3"/>
  <c r="F27" i="3"/>
  <c r="F10" i="3"/>
  <c r="P27" i="3"/>
  <c r="P10" i="3"/>
  <c r="Q27" i="3"/>
  <c r="Q10" i="3"/>
  <c r="K10" i="3"/>
  <c r="K27" i="3"/>
  <c r="Z8" i="3"/>
  <c r="E27" i="3"/>
  <c r="E10" i="3"/>
  <c r="L10" i="3"/>
  <c r="L27" i="3"/>
  <c r="H27" i="3"/>
  <c r="H10" i="3"/>
  <c r="O10" i="3"/>
  <c r="O27" i="3"/>
  <c r="Z8" i="1"/>
  <c r="N27" i="3" l="1"/>
  <c r="J27" i="3"/>
  <c r="F27" i="2"/>
  <c r="F10" i="2"/>
  <c r="G27" i="2"/>
  <c r="G10" i="2"/>
  <c r="K27" i="2"/>
  <c r="K10" i="2"/>
  <c r="D10" i="2"/>
  <c r="D27" i="2"/>
  <c r="R27" i="2"/>
  <c r="R10" i="2"/>
  <c r="J27" i="2"/>
  <c r="J10" i="2"/>
  <c r="M27" i="2"/>
  <c r="M10" i="2"/>
  <c r="C27" i="2"/>
  <c r="C10" i="2"/>
  <c r="L10" i="2"/>
  <c r="L27" i="2"/>
  <c r="S27" i="2"/>
  <c r="S10" i="2"/>
  <c r="Q27" i="2"/>
  <c r="Q10" i="2"/>
  <c r="I10" i="2"/>
  <c r="I27" i="2"/>
  <c r="H27" i="2"/>
  <c r="H10" i="2"/>
  <c r="O27" i="2"/>
  <c r="O10" i="2"/>
  <c r="P10" i="2"/>
  <c r="P27" i="2"/>
  <c r="E27" i="2"/>
  <c r="E10" i="2"/>
  <c r="N27" i="2"/>
  <c r="N10" i="2"/>
  <c r="H5" i="3"/>
  <c r="H4" i="3"/>
  <c r="H4" i="1"/>
  <c r="H5" i="1"/>
  <c r="AB15" i="1" l="1"/>
  <c r="F10" i="1" l="1"/>
  <c r="F11" i="1" s="1"/>
  <c r="F27" i="1" s="1"/>
  <c r="AF15" i="1" s="1"/>
  <c r="AE15" i="1" l="1"/>
  <c r="AC17" i="1"/>
  <c r="G11" i="1" s="1"/>
  <c r="Q11" i="1" l="1"/>
  <c r="O11" i="1"/>
  <c r="O27" i="1" s="1"/>
  <c r="E11" i="1"/>
  <c r="E10" i="1" s="1"/>
  <c r="J11" i="1"/>
  <c r="J27" i="1" s="1"/>
  <c r="K11" i="1"/>
  <c r="K27" i="1" s="1"/>
  <c r="C11" i="1"/>
  <c r="R11" i="1"/>
  <c r="R27" i="1" s="1"/>
  <c r="B11" i="1"/>
  <c r="O10" i="1"/>
  <c r="H11" i="1"/>
  <c r="N11" i="1"/>
  <c r="N10" i="1" s="1"/>
  <c r="M11" i="1"/>
  <c r="K10" i="1"/>
  <c r="P11" i="1"/>
  <c r="P27" i="1" s="1"/>
  <c r="L11" i="1"/>
  <c r="L27" i="1" s="1"/>
  <c r="D11" i="1"/>
  <c r="D27" i="1" s="1"/>
  <c r="G27" i="1"/>
  <c r="G10" i="1"/>
  <c r="I11" i="1"/>
  <c r="D10" i="1"/>
  <c r="E27" i="1"/>
  <c r="P10" i="1" l="1"/>
  <c r="J10" i="1"/>
  <c r="Q27" i="1"/>
  <c r="Q10" i="1"/>
  <c r="M27" i="1"/>
  <c r="M10" i="1"/>
  <c r="N27" i="1"/>
  <c r="B27" i="1"/>
  <c r="B10" i="1"/>
  <c r="H10" i="1"/>
  <c r="H27" i="1"/>
  <c r="R10" i="1"/>
  <c r="C27" i="1"/>
  <c r="C10" i="1"/>
  <c r="L10" i="1"/>
  <c r="I27" i="1"/>
  <c r="I10" i="1"/>
</calcChain>
</file>

<file path=xl/sharedStrings.xml><?xml version="1.0" encoding="utf-8"?>
<sst xmlns="http://schemas.openxmlformats.org/spreadsheetml/2006/main" count="183" uniqueCount="63">
  <si>
    <t>Prices which provide the same Return over Variable Costs between crops - North East N.D.</t>
  </si>
  <si>
    <t xml:space="preserve">Select reference crop </t>
  </si>
  <si>
    <t>Beet</t>
  </si>
  <si>
    <t>Enter the</t>
  </si>
  <si>
    <t>futures price</t>
  </si>
  <si>
    <t>Enter expected local basis (cash-futures)</t>
  </si>
  <si>
    <t>Has futures mkt=1</t>
  </si>
  <si>
    <t xml:space="preserve">Expected      </t>
  </si>
  <si>
    <t>local cash price</t>
  </si>
  <si>
    <t>Crop selected=1</t>
  </si>
  <si>
    <t>No price message=1</t>
  </si>
  <si>
    <t>S. Wht</t>
  </si>
  <si>
    <t>Durum</t>
  </si>
  <si>
    <t>Barley</t>
  </si>
  <si>
    <t>Corn</t>
  </si>
  <si>
    <t>Soybean</t>
  </si>
  <si>
    <t>Drybeans</t>
  </si>
  <si>
    <t>Oil Snflr</t>
  </si>
  <si>
    <t>Conf Snflr</t>
  </si>
  <si>
    <t>Canola</t>
  </si>
  <si>
    <t>Flax</t>
  </si>
  <si>
    <t>Field Pea</t>
  </si>
  <si>
    <t>Oats</t>
  </si>
  <si>
    <t>Mustard</t>
  </si>
  <si>
    <t>Buckwht</t>
  </si>
  <si>
    <t>Millet</t>
  </si>
  <si>
    <t>W.Wht</t>
  </si>
  <si>
    <t>&lt;- if 0 then message to enter cash price if no futures market</t>
  </si>
  <si>
    <t>Yield</t>
  </si>
  <si>
    <t>Relative Price</t>
  </si>
  <si>
    <t>Use 3 dec.places=1</t>
  </si>
  <si>
    <t>Income</t>
  </si>
  <si>
    <t>Reference crop 3dec.</t>
  </si>
  <si>
    <t>&lt;- if 1 then 3 dec. places in reference crop price section</t>
  </si>
  <si>
    <t>Variable costs:</t>
  </si>
  <si>
    <t xml:space="preserve"> Seed</t>
  </si>
  <si>
    <t>ROVC intermediate step</t>
  </si>
  <si>
    <t xml:space="preserve"> Herbicide</t>
  </si>
  <si>
    <t xml:space="preserve"> Fungicide</t>
  </si>
  <si>
    <t>Base ROVC</t>
  </si>
  <si>
    <t xml:space="preserve"> Insecticide</t>
  </si>
  <si>
    <t xml:space="preserve"> Fertilizer</t>
  </si>
  <si>
    <t xml:space="preserve"> Crop Insurance</t>
  </si>
  <si>
    <t xml:space="preserve">Annual interest rate for variable costs </t>
  </si>
  <si>
    <t xml:space="preserve"> Fuel &amp; Lube</t>
  </si>
  <si>
    <t xml:space="preserve"> Repairs</t>
  </si>
  <si>
    <t xml:space="preserve"> Drying</t>
  </si>
  <si>
    <t xml:space="preserve"> Misc.</t>
  </si>
  <si>
    <t xml:space="preserve"> Operating Int.</t>
  </si>
  <si>
    <t>Total Var.Costs</t>
  </si>
  <si>
    <t>Return Over</t>
  </si>
  <si>
    <t>Variable Costs</t>
  </si>
  <si>
    <r>
      <t>Note</t>
    </r>
    <r>
      <rPr>
        <sz val="11"/>
        <color theme="1"/>
        <rFont val="Calibri"/>
        <family val="2"/>
        <scheme val="minor"/>
      </rPr>
      <t xml:space="preserve">: - Only variable costs are considered in this comparison. You can include an amount under "misc."  </t>
    </r>
  </si>
  <si>
    <t xml:space="preserve">           to account for any differences between crops in fixed costs, labor, management and risk.</t>
  </si>
  <si>
    <t>Prices which provide the same Return over Variable Costs between crops - South East N.D.</t>
  </si>
  <si>
    <t>Prices which provide the same Return over Variable Costs between crops - East Central N.D.</t>
  </si>
  <si>
    <t>beet</t>
  </si>
  <si>
    <t>Rye</t>
  </si>
  <si>
    <t>2018 Version</t>
  </si>
  <si>
    <t>Crop Compare Tool Developed by Andrew Swenson, NDSU Extension</t>
  </si>
  <si>
    <t xml:space="preserve">Adapted by David Ripplinger, Bioproducts and Bioenergy Economics Specialist, NDSU Extension </t>
  </si>
  <si>
    <t>Date Printed:</t>
  </si>
  <si>
    <t>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</si>
</sst>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6" formatCode="&quot;$&quot;#,##0.00"/>
    <numFmt numFmtId="167" formatCode="&quot;$&quot;#,##0"/>
    <numFmt numFmtId="168" formatCode="0_)"/>
  </numFmts>
  <fonts count="41"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3" tint="0.39997558519241921"/>
      <name val="Arial"/>
      <family val="2"/>
    </font>
    <font>
      <sz val="10"/>
      <color indexed="10"/>
      <name val="Arial"/>
      <family val="2"/>
    </font>
    <font>
      <u/>
      <sz val="10"/>
      <color indexed="12"/>
      <name val="Arial"/>
      <family val="2"/>
    </font>
    <font>
      <sz val="6"/>
      <name val="Arial"/>
      <family val="2"/>
    </font>
    <font>
      <sz val="9"/>
      <name val="Arial"/>
      <family val="2"/>
    </font>
    <font>
      <b/>
      <sz val="9"/>
      <name val="Arial"/>
      <family val="2"/>
    </font>
    <font>
      <b/>
      <sz val="11"/>
      <color rgb="FF3F3F3F"/>
      <name val="Arial"/>
      <family val="2"/>
    </font>
    <font>
      <i/>
      <sz val="11"/>
      <color rgb="FF7F7F7F"/>
      <name val="Arial"/>
      <family val="2"/>
    </font>
    <font>
      <sz val="11"/>
      <color rgb="FF006100"/>
      <name val="Arial"/>
      <family val="2"/>
    </font>
    <font>
      <sz val="10"/>
      <color theme="1"/>
      <name val="Calibri"/>
      <family val="2"/>
      <scheme val="minor"/>
    </font>
    <font>
      <sz val="11"/>
      <color indexed="8"/>
      <name val="Calibri"/>
      <family val="2"/>
    </font>
    <font>
      <sz val="11"/>
      <color indexed="9"/>
      <name val="Calibri"/>
      <family val="2"/>
    </font>
    <font>
      <sz val="11"/>
      <color indexed="14"/>
      <name val="Calibri"/>
      <family val="2"/>
    </font>
    <font>
      <sz val="11"/>
      <color indexed="20"/>
      <name val="Calibri"/>
      <family val="2"/>
    </font>
    <font>
      <b/>
      <sz val="11"/>
      <color indexed="52"/>
      <name val="Calibri"/>
      <family val="2"/>
    </font>
    <font>
      <b/>
      <sz val="11"/>
      <color indexed="9"/>
      <name val="Calibri"/>
      <family val="2"/>
    </font>
    <font>
      <sz val="10"/>
      <color indexed="8"/>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62"/>
      <name val="Calibri"/>
      <family val="2"/>
    </font>
    <font>
      <u/>
      <sz val="10"/>
      <color theme="10"/>
      <name val="Calibri"/>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sz val="10"/>
      <name val="Helv"/>
      <family val="2"/>
    </font>
    <font>
      <b/>
      <sz val="18"/>
      <color indexed="62"/>
      <name val="Cambria"/>
      <family val="2"/>
    </font>
    <font>
      <b/>
      <sz val="18"/>
      <color indexed="56"/>
      <name val="Cambria"/>
      <family val="1"/>
    </font>
    <font>
      <b/>
      <sz val="11"/>
      <color indexed="8"/>
      <name val="Calibri"/>
      <family val="2"/>
    </font>
    <font>
      <sz val="11"/>
      <color indexed="10"/>
      <name val="Calibri"/>
      <family val="2"/>
    </font>
    <font>
      <u/>
      <sz val="11"/>
      <color theme="10"/>
      <name val="Calibri"/>
      <family val="2"/>
      <scheme val="minor"/>
    </font>
    <font>
      <sz val="9"/>
      <color indexed="8"/>
      <name val="Calibri"/>
      <family val="2"/>
    </font>
  </fonts>
  <fills count="34">
    <fill>
      <patternFill patternType="none"/>
    </fill>
    <fill>
      <patternFill patternType="gray125"/>
    </fill>
    <fill>
      <patternFill patternType="solid">
        <fgColor rgb="FFC6EFCE"/>
      </patternFill>
    </fill>
    <fill>
      <patternFill patternType="solid">
        <fgColor rgb="FFF2F2F2"/>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indexed="9"/>
        <bgColor indexed="64"/>
      </patternFill>
    </fill>
    <fill>
      <patternFill patternType="solid">
        <fgColor theme="0"/>
        <bgColor indexed="64"/>
      </patternFill>
    </fill>
    <fill>
      <patternFill patternType="solid">
        <fgColor indexed="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s>
  <borders count="1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ashed">
        <color rgb="FFBFBFBF"/>
      </bottom>
      <diagonal/>
    </border>
  </borders>
  <cellStyleXfs count="170">
    <xf numFmtId="0" fontId="0"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alignment vertical="top"/>
      <protection locked="0"/>
    </xf>
    <xf numFmtId="0" fontId="10" fillId="3" borderId="1" applyNumberFormat="0" applyAlignment="0" applyProtection="0"/>
    <xf numFmtId="0" fontId="11" fillId="0" borderId="0" applyNumberFormat="0" applyFill="0" applyBorder="0" applyAlignment="0" applyProtection="0"/>
    <xf numFmtId="0" fontId="12" fillId="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1"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7" borderId="0" applyNumberFormat="0" applyBorder="0" applyAlignment="0" applyProtection="0"/>
    <xf numFmtId="0" fontId="14" fillId="15" borderId="0" applyNumberFormat="0" applyBorder="0" applyAlignment="0" applyProtection="0"/>
    <xf numFmtId="0" fontId="14" fillId="18" borderId="0" applyNumberFormat="0" applyBorder="0" applyAlignment="0" applyProtection="0"/>
    <xf numFmtId="0" fontId="14" fillId="11" borderId="0" applyNumberFormat="0" applyBorder="0" applyAlignment="0" applyProtection="0"/>
    <xf numFmtId="0" fontId="1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15" fillId="23" borderId="0" applyNumberFormat="0" applyBorder="0" applyAlignment="0" applyProtection="0"/>
    <xf numFmtId="0" fontId="15" fillId="11" borderId="0" applyNumberFormat="0" applyBorder="0" applyAlignment="0" applyProtection="0"/>
    <xf numFmtId="0" fontId="15" fillId="26"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8"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25" borderId="0" applyNumberFormat="0" applyBorder="0" applyAlignment="0" applyProtection="0"/>
    <xf numFmtId="0" fontId="15" fillId="23" borderId="0" applyNumberFormat="0" applyBorder="0" applyAlignment="0" applyProtection="0"/>
    <xf numFmtId="0" fontId="15" fillId="32" borderId="0" applyNumberFormat="0" applyBorder="0" applyAlignment="0" applyProtection="0"/>
    <xf numFmtId="0" fontId="16" fillId="12" borderId="0" applyNumberFormat="0" applyBorder="0" applyAlignment="0" applyProtection="0"/>
    <xf numFmtId="0" fontId="17" fillId="12" borderId="0" applyNumberFormat="0" applyBorder="0" applyAlignment="0" applyProtection="0"/>
    <xf numFmtId="0" fontId="18" fillId="17" borderId="3" applyNumberFormat="0" applyAlignment="0" applyProtection="0"/>
    <xf numFmtId="0" fontId="18" fillId="9" borderId="3" applyNumberFormat="0" applyAlignment="0" applyProtection="0"/>
    <xf numFmtId="0" fontId="18" fillId="9" borderId="3" applyNumberFormat="0" applyAlignment="0" applyProtection="0"/>
    <xf numFmtId="0" fontId="18" fillId="9" borderId="3" applyNumberFormat="0" applyAlignment="0" applyProtection="0"/>
    <xf numFmtId="0" fontId="18" fillId="9" borderId="3" applyNumberFormat="0" applyAlignment="0" applyProtection="0"/>
    <xf numFmtId="0" fontId="18" fillId="9" borderId="3" applyNumberFormat="0" applyAlignment="0" applyProtection="0"/>
    <xf numFmtId="0" fontId="18" fillId="9" borderId="3" applyNumberFormat="0" applyAlignment="0" applyProtection="0"/>
    <xf numFmtId="0" fontId="18" fillId="17" borderId="3" applyNumberFormat="0" applyAlignment="0" applyProtection="0"/>
    <xf numFmtId="0" fontId="18" fillId="17" borderId="3" applyNumberFormat="0" applyAlignment="0" applyProtection="0"/>
    <xf numFmtId="0" fontId="18" fillId="17" borderId="3" applyNumberFormat="0" applyAlignment="0" applyProtection="0"/>
    <xf numFmtId="0" fontId="18" fillId="17" borderId="3" applyNumberFormat="0" applyAlignment="0" applyProtection="0"/>
    <xf numFmtId="0" fontId="18" fillId="17" borderId="3" applyNumberFormat="0" applyAlignment="0" applyProtection="0"/>
    <xf numFmtId="0" fontId="18" fillId="17" borderId="3" applyNumberFormat="0" applyAlignment="0" applyProtection="0"/>
    <xf numFmtId="0" fontId="18" fillId="17" borderId="3" applyNumberFormat="0" applyAlignment="0" applyProtection="0"/>
    <xf numFmtId="0" fontId="18" fillId="17" borderId="3" applyNumberFormat="0" applyAlignment="0" applyProtection="0"/>
    <xf numFmtId="0" fontId="18" fillId="17" borderId="3" applyNumberFormat="0" applyAlignment="0" applyProtection="0"/>
    <xf numFmtId="0" fontId="18" fillId="17" borderId="3" applyNumberFormat="0" applyAlignment="0" applyProtection="0"/>
    <xf numFmtId="0" fontId="19" fillId="33" borderId="4" applyNumberFormat="0" applyAlignment="0" applyProtection="0"/>
    <xf numFmtId="43" fontId="20"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0" fontId="21" fillId="1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2" fillId="0" borderId="5" applyNumberFormat="0" applyFill="0" applyAlignment="0" applyProtection="0"/>
    <xf numFmtId="0" fontId="24"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9" fillId="11" borderId="3" applyNumberFormat="0" applyAlignment="0" applyProtection="0"/>
    <xf numFmtId="0" fontId="29" fillId="11" borderId="3" applyNumberFormat="0" applyAlignment="0" applyProtection="0"/>
    <xf numFmtId="0" fontId="29" fillId="11" borderId="3" applyNumberFormat="0" applyAlignment="0" applyProtection="0"/>
    <xf numFmtId="0" fontId="29" fillId="11" borderId="3" applyNumberFormat="0" applyAlignment="0" applyProtection="0"/>
    <xf numFmtId="0" fontId="29" fillId="11" borderId="3" applyNumberFormat="0" applyAlignment="0" applyProtection="0"/>
    <xf numFmtId="0" fontId="29" fillId="11" borderId="3" applyNumberFormat="0" applyAlignment="0" applyProtection="0"/>
    <xf numFmtId="0" fontId="29" fillId="11" borderId="3" applyNumberFormat="0" applyAlignment="0" applyProtection="0"/>
    <xf numFmtId="0" fontId="29" fillId="11" borderId="3" applyNumberFormat="0" applyAlignment="0" applyProtection="0"/>
    <xf numFmtId="0" fontId="29" fillId="11" borderId="3" applyNumberFormat="0" applyAlignment="0" applyProtection="0"/>
    <xf numFmtId="0" fontId="29" fillId="11" borderId="3" applyNumberFormat="0" applyAlignment="0" applyProtection="0"/>
    <xf numFmtId="0" fontId="29" fillId="11" borderId="3" applyNumberFormat="0" applyAlignment="0" applyProtection="0"/>
    <xf numFmtId="0" fontId="30" fillId="0" borderId="9" applyNumberFormat="0" applyFill="0" applyAlignment="0" applyProtection="0"/>
    <xf numFmtId="0" fontId="31" fillId="20" borderId="0" applyNumberFormat="0" applyBorder="0" applyAlignment="0" applyProtection="0"/>
    <xf numFmtId="0" fontId="3" fillId="0" borderId="0"/>
    <xf numFmtId="0" fontId="3" fillId="0" borderId="0"/>
    <xf numFmtId="0" fontId="1" fillId="0" borderId="0"/>
    <xf numFmtId="0" fontId="3" fillId="0" borderId="0"/>
    <xf numFmtId="0" fontId="32" fillId="0" borderId="0"/>
    <xf numFmtId="0" fontId="3" fillId="0" borderId="0"/>
    <xf numFmtId="0" fontId="13" fillId="0" borderId="0"/>
    <xf numFmtId="0" fontId="1" fillId="0" borderId="0"/>
    <xf numFmtId="0" fontId="13" fillId="0" borderId="0"/>
    <xf numFmtId="0" fontId="3" fillId="0" borderId="10"/>
    <xf numFmtId="0" fontId="3" fillId="13" borderId="11" applyNumberFormat="0" applyFont="0" applyAlignment="0" applyProtection="0"/>
    <xf numFmtId="0" fontId="14" fillId="13" borderId="11" applyNumberFormat="0" applyFont="0" applyAlignment="0" applyProtection="0"/>
    <xf numFmtId="0" fontId="14" fillId="13" borderId="11" applyNumberFormat="0" applyFont="0" applyAlignment="0" applyProtection="0"/>
    <xf numFmtId="0" fontId="14" fillId="13" borderId="11" applyNumberFormat="0" applyFont="0" applyAlignment="0" applyProtection="0"/>
    <xf numFmtId="0" fontId="14" fillId="13" borderId="11" applyNumberFormat="0" applyFont="0" applyAlignment="0" applyProtection="0"/>
    <xf numFmtId="0" fontId="14" fillId="13" borderId="11" applyNumberFormat="0" applyFont="0" applyAlignment="0" applyProtection="0"/>
    <xf numFmtId="0" fontId="14" fillId="13" borderId="11" applyNumberFormat="0" applyFont="0" applyAlignment="0" applyProtection="0"/>
    <xf numFmtId="0" fontId="3" fillId="13" borderId="11" applyNumberFormat="0" applyFont="0" applyAlignment="0" applyProtection="0"/>
    <xf numFmtId="0" fontId="3" fillId="13" borderId="11" applyNumberFormat="0" applyFont="0" applyAlignment="0" applyProtection="0"/>
    <xf numFmtId="0" fontId="3" fillId="13" borderId="11" applyNumberFormat="0" applyFont="0" applyAlignment="0" applyProtection="0"/>
    <xf numFmtId="0" fontId="3" fillId="13" borderId="11" applyNumberFormat="0" applyFont="0" applyAlignment="0" applyProtection="0"/>
    <xf numFmtId="0" fontId="3" fillId="13" borderId="11" applyNumberFormat="0" applyFont="0" applyAlignment="0" applyProtection="0"/>
    <xf numFmtId="0" fontId="3" fillId="13" borderId="11" applyNumberFormat="0" applyFont="0" applyAlignment="0" applyProtection="0"/>
    <xf numFmtId="0" fontId="3" fillId="13" borderId="11" applyNumberFormat="0" applyFont="0" applyAlignment="0" applyProtection="0"/>
    <xf numFmtId="0" fontId="3" fillId="13" borderId="11" applyNumberFormat="0" applyFont="0" applyAlignment="0" applyProtection="0"/>
    <xf numFmtId="0" fontId="3" fillId="13" borderId="11" applyNumberFormat="0" applyFont="0" applyAlignment="0" applyProtection="0"/>
    <xf numFmtId="0" fontId="3" fillId="13" borderId="11" applyNumberFormat="0" applyFont="0" applyAlignment="0" applyProtection="0"/>
    <xf numFmtId="0" fontId="33" fillId="17" borderId="12" applyNumberFormat="0" applyAlignment="0" applyProtection="0"/>
    <xf numFmtId="0" fontId="33" fillId="9" borderId="12" applyNumberFormat="0" applyAlignment="0" applyProtection="0"/>
    <xf numFmtId="0" fontId="33" fillId="9" borderId="12" applyNumberFormat="0" applyAlignment="0" applyProtection="0"/>
    <xf numFmtId="0" fontId="33" fillId="9" borderId="12" applyNumberFormat="0" applyAlignment="0" applyProtection="0"/>
    <xf numFmtId="0" fontId="33" fillId="9" borderId="12" applyNumberFormat="0" applyAlignment="0" applyProtection="0"/>
    <xf numFmtId="0" fontId="33" fillId="9" borderId="12" applyNumberFormat="0" applyAlignment="0" applyProtection="0"/>
    <xf numFmtId="0" fontId="33" fillId="9" borderId="12" applyNumberFormat="0" applyAlignment="0" applyProtection="0"/>
    <xf numFmtId="0" fontId="33" fillId="17" borderId="12" applyNumberFormat="0" applyAlignment="0" applyProtection="0"/>
    <xf numFmtId="0" fontId="33" fillId="17" borderId="12" applyNumberFormat="0" applyAlignment="0" applyProtection="0"/>
    <xf numFmtId="0" fontId="33" fillId="17" borderId="12" applyNumberFormat="0" applyAlignment="0" applyProtection="0"/>
    <xf numFmtId="0" fontId="33" fillId="17" borderId="12" applyNumberFormat="0" applyAlignment="0" applyProtection="0"/>
    <xf numFmtId="0" fontId="33" fillId="17" borderId="12" applyNumberFormat="0" applyAlignment="0" applyProtection="0"/>
    <xf numFmtId="0" fontId="33" fillId="17" borderId="12" applyNumberFormat="0" applyAlignment="0" applyProtection="0"/>
    <xf numFmtId="0" fontId="33" fillId="17" borderId="12" applyNumberFormat="0" applyAlignment="0" applyProtection="0"/>
    <xf numFmtId="0" fontId="33" fillId="17" borderId="12" applyNumberFormat="0" applyAlignment="0" applyProtection="0"/>
    <xf numFmtId="0" fontId="33" fillId="17" borderId="12" applyNumberFormat="0" applyAlignment="0" applyProtection="0"/>
    <xf numFmtId="0" fontId="33" fillId="17" borderId="12" applyNumberFormat="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3" fillId="0" borderId="0" applyFont="0" applyFill="0" applyBorder="0" applyAlignment="0" applyProtection="0"/>
    <xf numFmtId="168" fontId="34" fillId="0" borderId="0"/>
    <xf numFmtId="11" fontId="34"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3"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5" applyNumberFormat="0" applyFont="0" applyProtection="0">
      <alignment wrapText="1"/>
    </xf>
  </cellStyleXfs>
  <cellXfs count="50">
    <xf numFmtId="0" fontId="0" fillId="0" borderId="0" xfId="0"/>
    <xf numFmtId="0" fontId="3" fillId="0" borderId="0" xfId="0" applyFont="1" applyFill="1"/>
    <xf numFmtId="166" fontId="0" fillId="4" borderId="0" xfId="0" applyNumberFormat="1" applyFill="1" applyBorder="1" applyProtection="1">
      <protection locked="0"/>
    </xf>
    <xf numFmtId="0" fontId="3" fillId="4" borderId="0" xfId="0" applyFont="1" applyFill="1" applyBorder="1" applyAlignment="1" applyProtection="1">
      <alignment horizontal="right"/>
      <protection locked="0"/>
    </xf>
    <xf numFmtId="0" fontId="0" fillId="4" borderId="0" xfId="0" applyFill="1" applyBorder="1" applyAlignment="1" applyProtection="1">
      <alignment horizontal="right"/>
      <protection locked="0"/>
    </xf>
    <xf numFmtId="0" fontId="0" fillId="0" borderId="2" xfId="0" applyFill="1" applyBorder="1"/>
    <xf numFmtId="0" fontId="0" fillId="4" borderId="0" xfId="0" applyFill="1" applyBorder="1" applyProtection="1">
      <protection locked="0"/>
    </xf>
    <xf numFmtId="166" fontId="3" fillId="5" borderId="0" xfId="0" applyNumberFormat="1" applyFont="1" applyFill="1" applyBorder="1"/>
    <xf numFmtId="0" fontId="3" fillId="0" borderId="0" xfId="0" applyFont="1" applyFill="1" applyBorder="1"/>
    <xf numFmtId="0" fontId="0" fillId="6" borderId="0" xfId="0" applyFill="1"/>
    <xf numFmtId="2" fontId="0" fillId="4" borderId="0" xfId="0" applyNumberFormat="1" applyFill="1" applyBorder="1" applyProtection="1">
      <protection locked="0"/>
    </xf>
    <xf numFmtId="0" fontId="3" fillId="0" borderId="0" xfId="0" applyFont="1"/>
    <xf numFmtId="10" fontId="3" fillId="6" borderId="0" xfId="1" applyNumberFormat="1" applyFont="1" applyFill="1"/>
    <xf numFmtId="2" fontId="0" fillId="7" borderId="0" xfId="0" applyNumberFormat="1" applyFill="1" applyBorder="1"/>
    <xf numFmtId="0" fontId="0" fillId="0" borderId="0" xfId="0"/>
    <xf numFmtId="0" fontId="0" fillId="8" borderId="0" xfId="0" applyFill="1"/>
    <xf numFmtId="166" fontId="0" fillId="4" borderId="0" xfId="0" applyNumberFormat="1" applyFill="1" applyBorder="1" applyProtection="1">
      <protection locked="0"/>
    </xf>
    <xf numFmtId="0" fontId="0" fillId="4" borderId="0" xfId="0" applyFill="1" applyBorder="1" applyAlignment="1" applyProtection="1">
      <alignment horizontal="right"/>
      <protection locked="0"/>
    </xf>
    <xf numFmtId="0" fontId="0" fillId="4" borderId="0" xfId="0" applyFill="1" applyBorder="1" applyProtection="1">
      <protection locked="0"/>
    </xf>
    <xf numFmtId="166" fontId="3" fillId="5" borderId="0" xfId="0" applyNumberFormat="1" applyFont="1" applyFill="1" applyBorder="1"/>
    <xf numFmtId="2" fontId="0" fillId="4" borderId="0" xfId="0" applyNumberFormat="1" applyFill="1" applyBorder="1" applyProtection="1">
      <protection locked="0"/>
    </xf>
    <xf numFmtId="2" fontId="0" fillId="7" borderId="0" xfId="0" applyNumberFormat="1" applyFill="1" applyBorder="1"/>
    <xf numFmtId="0" fontId="2" fillId="8" borderId="0" xfId="0" applyFont="1" applyFill="1"/>
    <xf numFmtId="0" fontId="0" fillId="8" borderId="0" xfId="0" applyFill="1" applyBorder="1"/>
    <xf numFmtId="0" fontId="2" fillId="8" borderId="0" xfId="0" applyFont="1" applyFill="1" applyBorder="1"/>
    <xf numFmtId="0" fontId="3" fillId="8" borderId="0" xfId="0" applyFont="1" applyFill="1"/>
    <xf numFmtId="0" fontId="0" fillId="8" borderId="2" xfId="0" applyFill="1" applyBorder="1" applyAlignment="1" applyProtection="1">
      <protection locked="0"/>
    </xf>
    <xf numFmtId="0" fontId="3" fillId="8" borderId="0" xfId="0" quotePrefix="1" applyFont="1" applyFill="1" applyBorder="1"/>
    <xf numFmtId="166" fontId="0" fillId="8" borderId="0" xfId="0" applyNumberFormat="1" applyFill="1" applyBorder="1" applyProtection="1">
      <protection locked="0"/>
    </xf>
    <xf numFmtId="0" fontId="4" fillId="8" borderId="0" xfId="0" quotePrefix="1" applyFont="1" applyFill="1"/>
    <xf numFmtId="0" fontId="5" fillId="8" borderId="0" xfId="0" applyFont="1" applyFill="1"/>
    <xf numFmtId="166" fontId="3" fillId="8" borderId="0" xfId="0" applyNumberFormat="1" applyFont="1" applyFill="1" applyBorder="1"/>
    <xf numFmtId="167" fontId="0" fillId="8" borderId="0" xfId="0" applyNumberFormat="1" applyFill="1" applyBorder="1"/>
    <xf numFmtId="0" fontId="3" fillId="8" borderId="0" xfId="0" applyFont="1" applyFill="1" applyBorder="1"/>
    <xf numFmtId="166" fontId="0" fillId="8" borderId="0" xfId="0" applyNumberFormat="1" applyFill="1" applyBorder="1"/>
    <xf numFmtId="0" fontId="0" fillId="8" borderId="2" xfId="0" applyFill="1" applyBorder="1"/>
    <xf numFmtId="166" fontId="0" fillId="8" borderId="0" xfId="0" applyNumberFormat="1" applyFill="1"/>
    <xf numFmtId="2" fontId="0" fillId="8" borderId="0" xfId="0" applyNumberFormat="1" applyFill="1" applyBorder="1"/>
    <xf numFmtId="10" fontId="3" fillId="8" borderId="0" xfId="3" applyNumberFormat="1" applyFont="1" applyFill="1"/>
    <xf numFmtId="0" fontId="0" fillId="8" borderId="0" xfId="0" quotePrefix="1" applyFill="1"/>
    <xf numFmtId="0" fontId="8" fillId="8" borderId="0" xfId="2" applyFont="1" applyFill="1" applyAlignment="1">
      <alignment horizontal="left" vertical="top" wrapText="1"/>
    </xf>
    <xf numFmtId="0" fontId="0" fillId="8" borderId="0" xfId="0" applyFill="1"/>
    <xf numFmtId="0" fontId="3" fillId="8" borderId="0" xfId="2" applyFill="1"/>
    <xf numFmtId="0" fontId="3" fillId="8" borderId="0" xfId="2" applyFont="1" applyFill="1" applyProtection="1"/>
    <xf numFmtId="0" fontId="3" fillId="8" borderId="0" xfId="6" applyFont="1" applyFill="1" applyAlignment="1" applyProtection="1">
      <alignment horizontal="left"/>
    </xf>
    <xf numFmtId="14" fontId="3" fillId="8" borderId="0" xfId="2" applyNumberFormat="1" applyFont="1" applyFill="1" applyAlignment="1" applyProtection="1">
      <alignment horizontal="left"/>
    </xf>
    <xf numFmtId="14" fontId="3" fillId="8" borderId="0" xfId="2" applyNumberFormat="1" applyFont="1" applyFill="1" applyProtection="1"/>
    <xf numFmtId="0" fontId="7" fillId="8" borderId="0" xfId="2" applyFont="1" applyFill="1"/>
    <xf numFmtId="0" fontId="9" fillId="8" borderId="0" xfId="2" applyFont="1" applyFill="1" applyAlignment="1">
      <alignment horizontal="left" wrapText="1"/>
    </xf>
    <xf numFmtId="0" fontId="8" fillId="8" borderId="0" xfId="2" applyFont="1" applyFill="1" applyAlignment="1">
      <alignment horizontal="left" vertical="top" wrapText="1"/>
    </xf>
  </cellXfs>
  <cellStyles count="170">
    <cellStyle name="20% - Accent1 2" xfId="10"/>
    <cellStyle name="20% - Accent1 3" xfId="11"/>
    <cellStyle name="20% - Accent2 2" xfId="12"/>
    <cellStyle name="20% - Accent2 3" xfId="13"/>
    <cellStyle name="20% - Accent3 2" xfId="14"/>
    <cellStyle name="20% - Accent3 3" xfId="15"/>
    <cellStyle name="20% - Accent4 2" xfId="16"/>
    <cellStyle name="20% - Accent4 3" xfId="17"/>
    <cellStyle name="20% - Accent5 2" xfId="18"/>
    <cellStyle name="20% - Accent6 2" xfId="19"/>
    <cellStyle name="40% - Accent1 2" xfId="20"/>
    <cellStyle name="40% - Accent1 3" xfId="21"/>
    <cellStyle name="40% - Accent2 2" xfId="22"/>
    <cellStyle name="40% - Accent3 2" xfId="23"/>
    <cellStyle name="40% - Accent3 3" xfId="24"/>
    <cellStyle name="40% - Accent4 2" xfId="25"/>
    <cellStyle name="40% - Accent4 3" xfId="26"/>
    <cellStyle name="40% - Accent5 2" xfId="27"/>
    <cellStyle name="40% - Accent6 2" xfId="28"/>
    <cellStyle name="40% - Accent6 3" xfId="29"/>
    <cellStyle name="60% - Accent1 2" xfId="30"/>
    <cellStyle name="60% - Accent1 3" xfId="31"/>
    <cellStyle name="60% - Accent2 2" xfId="32"/>
    <cellStyle name="60% - Accent3 2" xfId="33"/>
    <cellStyle name="60% - Accent3 3" xfId="34"/>
    <cellStyle name="60% - Accent4 2" xfId="35"/>
    <cellStyle name="60% - Accent4 3" xfId="36"/>
    <cellStyle name="60% - Accent5 2" xfId="37"/>
    <cellStyle name="60% - Accent6 2" xfId="38"/>
    <cellStyle name="60% - Accent6 3" xfId="39"/>
    <cellStyle name="Accent1 2" xfId="40"/>
    <cellStyle name="Accent1 3" xfId="41"/>
    <cellStyle name="Accent2 2" xfId="42"/>
    <cellStyle name="Accent2 3" xfId="43"/>
    <cellStyle name="Accent3 2" xfId="44"/>
    <cellStyle name="Accent3 3" xfId="45"/>
    <cellStyle name="Accent4 2" xfId="46"/>
    <cellStyle name="Accent4 3" xfId="47"/>
    <cellStyle name="Accent5 2" xfId="48"/>
    <cellStyle name="Accent6 2" xfId="49"/>
    <cellStyle name="Bad 2" xfId="50"/>
    <cellStyle name="Bad 3" xfId="51"/>
    <cellStyle name="Body: normal cell" xfId="169"/>
    <cellStyle name="Calculation 2" xfId="52"/>
    <cellStyle name="Calculation 2 2" xfId="53"/>
    <cellStyle name="Calculation 2 2 2" xfId="54"/>
    <cellStyle name="Calculation 2 3" xfId="55"/>
    <cellStyle name="Calculation 2 3 2" xfId="56"/>
    <cellStyle name="Calculation 2 4" xfId="57"/>
    <cellStyle name="Calculation 2 4 2" xfId="58"/>
    <cellStyle name="Calculation 2 5" xfId="59"/>
    <cellStyle name="Calculation 3" xfId="60"/>
    <cellStyle name="Calculation 3 2" xfId="61"/>
    <cellStyle name="Calculation 4" xfId="62"/>
    <cellStyle name="Calculation 4 2" xfId="63"/>
    <cellStyle name="Calculation 5" xfId="64"/>
    <cellStyle name="Calculation 5 2" xfId="65"/>
    <cellStyle name="Calculation 6" xfId="66"/>
    <cellStyle name="Calculation 6 2" xfId="67"/>
    <cellStyle name="Calculation 7" xfId="68"/>
    <cellStyle name="Check Cell 2" xfId="69"/>
    <cellStyle name="Comma 2" xfId="4"/>
    <cellStyle name="Comma 3" xfId="70"/>
    <cellStyle name="Comma 4" xfId="71"/>
    <cellStyle name="Comma 5" xfId="72"/>
    <cellStyle name="Currency 2" xfId="5"/>
    <cellStyle name="Explanatory Text 2" xfId="8"/>
    <cellStyle name="Good 2" xfId="73"/>
    <cellStyle name="Good 3" xfId="9"/>
    <cellStyle name="Heading 1 2" xfId="74"/>
    <cellStyle name="Heading 1 2 2" xfId="75"/>
    <cellStyle name="Heading 1 2 2 2" xfId="76"/>
    <cellStyle name="Heading 1 2 3" xfId="77"/>
    <cellStyle name="Heading 2 2" xfId="78"/>
    <cellStyle name="Heading 2 2 2" xfId="79"/>
    <cellStyle name="Heading 2 2 2 2" xfId="80"/>
    <cellStyle name="Heading 2 2 3" xfId="81"/>
    <cellStyle name="Heading 2 3" xfId="82"/>
    <cellStyle name="Heading 3 2" xfId="83"/>
    <cellStyle name="Heading 4 2" xfId="84"/>
    <cellStyle name="Hyperlink" xfId="6" builtinId="8"/>
    <cellStyle name="Hyperlink 2" xfId="85"/>
    <cellStyle name="Hyperlink 3" xfId="86"/>
    <cellStyle name="Hyperlink 4" xfId="168"/>
    <cellStyle name="Input 2" xfId="87"/>
    <cellStyle name="Input 2 2" xfId="88"/>
    <cellStyle name="Input 3" xfId="89"/>
    <cellStyle name="Input 3 2" xfId="90"/>
    <cellStyle name="Input 4" xfId="91"/>
    <cellStyle name="Input 4 2" xfId="92"/>
    <cellStyle name="Input 5" xfId="93"/>
    <cellStyle name="Input 5 2" xfId="94"/>
    <cellStyle name="Input 6" xfId="95"/>
    <cellStyle name="Input 6 2" xfId="96"/>
    <cellStyle name="Input 7" xfId="97"/>
    <cellStyle name="Linked Cell 2" xfId="98"/>
    <cellStyle name="Neutral 2" xfId="99"/>
    <cellStyle name="Normal" xfId="0" builtinId="0"/>
    <cellStyle name="Normal 2" xfId="2"/>
    <cellStyle name="Normal 2 2" xfId="101"/>
    <cellStyle name="Normal 2 3" xfId="102"/>
    <cellStyle name="Normal 2 4" xfId="103"/>
    <cellStyle name="Normal 2 5" xfId="100"/>
    <cellStyle name="Normal 3" xfId="104"/>
    <cellStyle name="Normal 4" xfId="105"/>
    <cellStyle name="Normal 5" xfId="106"/>
    <cellStyle name="Normal 6" xfId="107"/>
    <cellStyle name="Normal 7" xfId="108"/>
    <cellStyle name="Normal 8" xfId="109"/>
    <cellStyle name="Note 2" xfId="110"/>
    <cellStyle name="Note 2 2" xfId="111"/>
    <cellStyle name="Note 2 2 2" xfId="112"/>
    <cellStyle name="Note 2 3" xfId="113"/>
    <cellStyle name="Note 2 3 2" xfId="114"/>
    <cellStyle name="Note 2 4" xfId="115"/>
    <cellStyle name="Note 2 4 2" xfId="116"/>
    <cellStyle name="Note 2 5" xfId="117"/>
    <cellStyle name="Note 3" xfId="118"/>
    <cellStyle name="Note 3 2" xfId="119"/>
    <cellStyle name="Note 4" xfId="120"/>
    <cellStyle name="Note 4 2" xfId="121"/>
    <cellStyle name="Note 5" xfId="122"/>
    <cellStyle name="Note 5 2" xfId="123"/>
    <cellStyle name="Note 6" xfId="124"/>
    <cellStyle name="Note 6 2" xfId="125"/>
    <cellStyle name="Note 7" xfId="126"/>
    <cellStyle name="Output 2" xfId="127"/>
    <cellStyle name="Output 2 2" xfId="128"/>
    <cellStyle name="Output 2 2 2" xfId="129"/>
    <cellStyle name="Output 2 3" xfId="130"/>
    <cellStyle name="Output 2 3 2" xfId="131"/>
    <cellStyle name="Output 2 4" xfId="132"/>
    <cellStyle name="Output 2 4 2" xfId="133"/>
    <cellStyle name="Output 2 5" xfId="134"/>
    <cellStyle name="Output 3" xfId="135"/>
    <cellStyle name="Output 3 2" xfId="136"/>
    <cellStyle name="Output 4" xfId="137"/>
    <cellStyle name="Output 4 2" xfId="138"/>
    <cellStyle name="Output 5" xfId="139"/>
    <cellStyle name="Output 5 2" xfId="140"/>
    <cellStyle name="Output 6" xfId="141"/>
    <cellStyle name="Output 6 2" xfId="142"/>
    <cellStyle name="Output 7" xfId="143"/>
    <cellStyle name="Output 8" xfId="7"/>
    <cellStyle name="Percent" xfId="1" builtinId="5"/>
    <cellStyle name="Percent 2" xfId="3"/>
    <cellStyle name="Percent 2 2" xfId="144"/>
    <cellStyle name="Percent 3" xfId="145"/>
    <cellStyle name="Percent 4" xfId="146"/>
    <cellStyle name="Percent 5" xfId="147"/>
    <cellStyle name="Plain" xfId="148"/>
    <cellStyle name="Scientific" xfId="149"/>
    <cellStyle name="Title 2" xfId="150"/>
    <cellStyle name="Title 3" xfId="151"/>
    <cellStyle name="Total 2" xfId="152"/>
    <cellStyle name="Total 2 2" xfId="153"/>
    <cellStyle name="Total 2 2 2" xfId="154"/>
    <cellStyle name="Total 2 3" xfId="155"/>
    <cellStyle name="Total 2 3 2" xfId="156"/>
    <cellStyle name="Total 2 4" xfId="157"/>
    <cellStyle name="Total 2 4 2" xfId="158"/>
    <cellStyle name="Total 2 5" xfId="159"/>
    <cellStyle name="Total 3" xfId="160"/>
    <cellStyle name="Total 3 2" xfId="161"/>
    <cellStyle name="Total 4" xfId="162"/>
    <cellStyle name="Total 4 2" xfId="163"/>
    <cellStyle name="Total 5" xfId="164"/>
    <cellStyle name="Total 5 2" xfId="165"/>
    <cellStyle name="Total 6" xfId="166"/>
    <cellStyle name="Warning Text 2" xfId="167"/>
  </cellStyles>
  <dxfs count="38">
    <dxf>
      <font>
        <b/>
        <i val="0"/>
      </font>
      <fill>
        <patternFill>
          <bgColor rgb="FFD7D7D7"/>
        </patternFill>
      </fill>
    </dxf>
    <dxf>
      <font>
        <b val="0"/>
        <i val="0"/>
      </font>
      <fill>
        <patternFill patternType="none">
          <bgColor indexed="65"/>
        </patternFill>
      </fill>
    </dxf>
    <dxf>
      <fill>
        <patternFill>
          <bgColor indexed="52"/>
        </patternFill>
      </fill>
    </dxf>
    <dxf>
      <numFmt numFmtId="164" formatCode="&quot;$&quot;#,##0.000"/>
    </dxf>
    <dxf>
      <fill>
        <patternFill>
          <bgColor indexed="52"/>
        </patternFill>
      </fill>
    </dxf>
    <dxf>
      <numFmt numFmtId="164" formatCode="&quot;$&quot;#,##0.000"/>
    </dxf>
    <dxf>
      <numFmt numFmtId="165" formatCode="#,##0.000"/>
    </dxf>
    <dxf>
      <numFmt numFmtId="165" formatCode="#,##0.000"/>
    </dxf>
    <dxf>
      <numFmt numFmtId="165" formatCode="#,##0.000"/>
    </dxf>
    <dxf>
      <fill>
        <patternFill>
          <bgColor indexed="52"/>
        </patternFill>
      </fill>
    </dxf>
    <dxf>
      <numFmt numFmtId="164" formatCode="&quot;$&quot;#,##0.000"/>
    </dxf>
    <dxf>
      <border>
        <left style="thin">
          <color indexed="64"/>
        </left>
        <right style="thin">
          <color indexed="64"/>
        </right>
        <top style="thin">
          <color indexed="64"/>
        </top>
        <bottom style="thin">
          <color indexed="64"/>
        </bottom>
      </border>
    </dxf>
    <dxf>
      <fill>
        <patternFill>
          <bgColor indexed="10"/>
        </patternFill>
      </fill>
    </dxf>
    <dxf>
      <border>
        <left style="thin">
          <color indexed="64"/>
        </left>
        <right style="thin">
          <color indexed="64"/>
        </right>
        <top style="thin">
          <color indexed="64"/>
        </top>
        <bottom style="thin">
          <color indexed="64"/>
        </bottom>
      </border>
    </dxf>
    <dxf>
      <fill>
        <patternFill>
          <bgColor indexed="52"/>
        </patternFill>
      </fill>
    </dxf>
    <dxf>
      <numFmt numFmtId="164" formatCode="&quot;$&quot;#,##0.000"/>
    </dxf>
    <dxf>
      <border>
        <left style="thin">
          <color indexed="64"/>
        </left>
        <right style="thin">
          <color indexed="64"/>
        </right>
        <top style="thin">
          <color indexed="64"/>
        </top>
        <bottom style="thin">
          <color indexed="64"/>
        </bottom>
      </border>
    </dxf>
    <dxf>
      <fill>
        <patternFill>
          <bgColor indexed="52"/>
        </patternFill>
      </fill>
    </dxf>
    <dxf>
      <numFmt numFmtId="164" formatCode="&quot;$&quot;#,##0.000"/>
    </dxf>
    <dxf>
      <numFmt numFmtId="165" formatCode="#,##0.000"/>
    </dxf>
    <dxf>
      <numFmt numFmtId="165" formatCode="#,##0.000"/>
    </dxf>
    <dxf>
      <numFmt numFmtId="165" formatCode="#,##0.000"/>
    </dxf>
    <dxf>
      <fill>
        <patternFill>
          <bgColor indexed="52"/>
        </patternFill>
      </fill>
    </dxf>
    <dxf>
      <numFmt numFmtId="164" formatCode="&quot;$&quot;#,##0.000"/>
    </dxf>
    <dxf>
      <fill>
        <patternFill>
          <bgColor indexed="10"/>
        </patternFill>
      </fill>
    </dxf>
    <dxf>
      <border>
        <left style="thin">
          <color indexed="64"/>
        </left>
        <right style="thin">
          <color indexed="64"/>
        </right>
        <top style="thin">
          <color indexed="64"/>
        </top>
        <bottom style="thin">
          <color indexed="64"/>
        </bottom>
      </border>
    </dxf>
    <dxf>
      <fill>
        <patternFill>
          <bgColor indexed="52"/>
        </patternFill>
      </fill>
    </dxf>
    <dxf>
      <numFmt numFmtId="164" formatCode="&quot;$&quot;#,##0.000"/>
    </dxf>
    <dxf>
      <border>
        <left style="thin">
          <color indexed="64"/>
        </left>
        <right style="thin">
          <color indexed="64"/>
        </right>
        <top style="thin">
          <color indexed="64"/>
        </top>
        <bottom style="thin">
          <color indexed="64"/>
        </bottom>
      </border>
    </dxf>
    <dxf>
      <fill>
        <patternFill>
          <bgColor indexed="52"/>
        </patternFill>
      </fill>
    </dxf>
    <dxf>
      <numFmt numFmtId="164" formatCode="&quot;$&quot;#,##0.000"/>
    </dxf>
    <dxf>
      <numFmt numFmtId="165" formatCode="#,##0.000"/>
    </dxf>
    <dxf>
      <numFmt numFmtId="165" formatCode="#,##0.000"/>
    </dxf>
    <dxf>
      <numFmt numFmtId="165" formatCode="#,##0.000"/>
    </dxf>
    <dxf>
      <fill>
        <patternFill>
          <bgColor indexed="52"/>
        </patternFill>
      </fill>
    </dxf>
    <dxf>
      <numFmt numFmtId="164" formatCode="&quot;$&quot;#,##0.000"/>
    </dxf>
    <dxf>
      <fill>
        <patternFill>
          <bgColor indexed="10"/>
        </patternFill>
      </fill>
    </dxf>
    <dxf>
      <border>
        <left style="thin">
          <color indexed="64"/>
        </left>
        <right style="thin">
          <color indexed="64"/>
        </right>
        <top style="thin">
          <color indexed="64"/>
        </top>
        <bottom style="thin">
          <color indexed="64"/>
        </bottom>
      </border>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7</xdr:col>
      <xdr:colOff>262376</xdr:colOff>
      <xdr:row>40</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020" y="8519160"/>
          <a:ext cx="4499096" cy="0"/>
        </a:xfrm>
        <a:prstGeom prst="rect">
          <a:avLst/>
        </a:prstGeom>
      </xdr:spPr>
    </xdr:pic>
    <xdr:clientData/>
  </xdr:twoCellAnchor>
  <xdr:twoCellAnchor editAs="oneCell">
    <xdr:from>
      <xdr:col>0</xdr:col>
      <xdr:colOff>0</xdr:colOff>
      <xdr:row>38</xdr:row>
      <xdr:rowOff>960120</xdr:rowOff>
    </xdr:from>
    <xdr:to>
      <xdr:col>6</xdr:col>
      <xdr:colOff>3296</xdr:colOff>
      <xdr:row>39</xdr:row>
      <xdr:rowOff>167640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909560"/>
          <a:ext cx="4499096" cy="5943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7</xdr:col>
      <xdr:colOff>262376</xdr:colOff>
      <xdr:row>40</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020" y="8519160"/>
          <a:ext cx="4499096" cy="0"/>
        </a:xfrm>
        <a:prstGeom prst="rect">
          <a:avLst/>
        </a:prstGeom>
      </xdr:spPr>
    </xdr:pic>
    <xdr:clientData/>
  </xdr:twoCellAnchor>
  <xdr:twoCellAnchor editAs="oneCell">
    <xdr:from>
      <xdr:col>0</xdr:col>
      <xdr:colOff>0</xdr:colOff>
      <xdr:row>38</xdr:row>
      <xdr:rowOff>960120</xdr:rowOff>
    </xdr:from>
    <xdr:to>
      <xdr:col>6</xdr:col>
      <xdr:colOff>3296</xdr:colOff>
      <xdr:row>39</xdr:row>
      <xdr:rowOff>144780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909560"/>
          <a:ext cx="4499096"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7</xdr:col>
      <xdr:colOff>262376</xdr:colOff>
      <xdr:row>40</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2020" y="8519160"/>
          <a:ext cx="4499096" cy="0"/>
        </a:xfrm>
        <a:prstGeom prst="rect">
          <a:avLst/>
        </a:prstGeom>
      </xdr:spPr>
    </xdr:pic>
    <xdr:clientData/>
  </xdr:twoCellAnchor>
  <xdr:twoCellAnchor editAs="oneCell">
    <xdr:from>
      <xdr:col>0</xdr:col>
      <xdr:colOff>0</xdr:colOff>
      <xdr:row>38</xdr:row>
      <xdr:rowOff>960120</xdr:rowOff>
    </xdr:from>
    <xdr:to>
      <xdr:col>6</xdr:col>
      <xdr:colOff>3296</xdr:colOff>
      <xdr:row>39</xdr:row>
      <xdr:rowOff>68580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909560"/>
          <a:ext cx="4499096" cy="495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9"/>
  <sheetViews>
    <sheetView tabSelected="1" workbookViewId="0">
      <selection activeCell="M4" sqref="M4"/>
    </sheetView>
  </sheetViews>
  <sheetFormatPr defaultRowHeight="14.4" x14ac:dyDescent="0.3"/>
  <cols>
    <col min="1" max="1" width="13.44140625" style="15" customWidth="1"/>
    <col min="2" max="2" width="13.44140625" customWidth="1"/>
    <col min="3" max="18" width="9.6640625" customWidth="1"/>
    <col min="19" max="23" width="8.88671875" style="15"/>
    <col min="24" max="24" width="0" hidden="1" customWidth="1"/>
    <col min="25" max="25" width="9.109375" hidden="1" customWidth="1"/>
    <col min="26" max="26" width="19" hidden="1" customWidth="1"/>
    <col min="27" max="28" width="50.77734375" hidden="1" customWidth="1"/>
    <col min="29" max="29" width="32.109375" hidden="1" customWidth="1"/>
    <col min="30" max="30" width="6.44140625" hidden="1" customWidth="1"/>
    <col min="31" max="31" width="6.21875" hidden="1" customWidth="1"/>
    <col min="32" max="32" width="5" hidden="1" customWidth="1"/>
    <col min="33" max="33" width="8.21875" hidden="1" customWidth="1"/>
    <col min="34" max="34" width="8.88671875" hidden="1" customWidth="1"/>
    <col min="35" max="35" width="7.44140625" hidden="1" customWidth="1"/>
    <col min="36" max="36" width="9.21875" hidden="1" customWidth="1"/>
    <col min="37" max="37" width="6.6640625" hidden="1" customWidth="1"/>
    <col min="38" max="38" width="4.21875" hidden="1" customWidth="1"/>
    <col min="39" max="39" width="8.6640625" hidden="1" customWidth="1"/>
    <col min="40" max="40" width="4.6640625" hidden="1" customWidth="1"/>
    <col min="41" max="41" width="7.44140625" hidden="1" customWidth="1"/>
    <col min="42" max="42" width="7.77734375" hidden="1" customWidth="1"/>
    <col min="43" max="43" width="5" hidden="1" customWidth="1"/>
    <col min="44" max="44" width="6.77734375" hidden="1" customWidth="1"/>
    <col min="45" max="45" width="9.109375" hidden="1" customWidth="1"/>
    <col min="46" max="46" width="8.88671875" hidden="1" customWidth="1"/>
    <col min="47" max="47" width="0" hidden="1" customWidth="1"/>
  </cols>
  <sheetData>
    <row r="1" spans="1:44" s="15" customFormat="1" x14ac:dyDescent="0.3">
      <c r="A1" s="22" t="s">
        <v>0</v>
      </c>
      <c r="B1" s="22"/>
      <c r="C1" s="22"/>
      <c r="D1" s="22"/>
      <c r="H1" s="22"/>
      <c r="K1" s="24"/>
      <c r="R1" s="22"/>
    </row>
    <row r="2" spans="1:44" s="15" customFormat="1" x14ac:dyDescent="0.3">
      <c r="D2" s="22"/>
      <c r="E2" s="22"/>
      <c r="Z2" s="25"/>
      <c r="AA2" s="25"/>
      <c r="AB2" s="25"/>
    </row>
    <row r="3" spans="1:44" s="15" customFormat="1" x14ac:dyDescent="0.3">
      <c r="C3" s="24" t="s">
        <v>1</v>
      </c>
      <c r="D3" s="24"/>
      <c r="E3" s="24"/>
      <c r="F3" s="23"/>
      <c r="G3" s="26" t="s">
        <v>14</v>
      </c>
    </row>
    <row r="4" spans="1:44" s="15" customFormat="1" x14ac:dyDescent="0.3">
      <c r="C4" s="23" t="s">
        <v>3</v>
      </c>
      <c r="D4" s="27" t="str">
        <f>G3</f>
        <v>Corn</v>
      </c>
      <c r="E4" s="23" t="s">
        <v>4</v>
      </c>
      <c r="F4" s="23"/>
      <c r="G4" s="28">
        <v>4.2</v>
      </c>
      <c r="H4" s="29" t="str">
        <f>IF(Z8=1,"","&lt;= enter cash price if no futures market")</f>
        <v/>
      </c>
      <c r="I4" s="30"/>
      <c r="J4" s="30"/>
      <c r="K4" s="30"/>
      <c r="L4" s="30"/>
      <c r="AB4" s="25" t="s">
        <v>2</v>
      </c>
      <c r="AC4" s="15" t="str">
        <f>C8</f>
        <v>S. Wht</v>
      </c>
      <c r="AD4" s="15" t="str">
        <f>D8</f>
        <v>Durum</v>
      </c>
      <c r="AE4" s="15" t="str">
        <f>E8</f>
        <v>Barley</v>
      </c>
      <c r="AF4" s="15" t="str">
        <f>F8</f>
        <v>Corn</v>
      </c>
      <c r="AG4" s="15" t="str">
        <f>G8</f>
        <v>Soybean</v>
      </c>
      <c r="AH4" s="15" t="str">
        <f>H8</f>
        <v>Drybeans</v>
      </c>
      <c r="AI4" s="15" t="str">
        <f>I8</f>
        <v>Oil Snflr</v>
      </c>
      <c r="AJ4" s="15" t="str">
        <f>J8</f>
        <v>Conf Snflr</v>
      </c>
      <c r="AK4" s="15" t="str">
        <f>K8</f>
        <v>Canola</v>
      </c>
      <c r="AL4" s="15" t="str">
        <f>L8</f>
        <v>Flax</v>
      </c>
      <c r="AM4" s="15" t="str">
        <f>M8</f>
        <v>Field Pea</v>
      </c>
      <c r="AN4" s="15" t="str">
        <f>N8</f>
        <v>Oats</v>
      </c>
      <c r="AO4" s="15" t="str">
        <f>O8</f>
        <v>Mustard</v>
      </c>
      <c r="AP4" s="15" t="str">
        <f>P8</f>
        <v>Buckwht</v>
      </c>
      <c r="AQ4" s="15" t="str">
        <f>Q8</f>
        <v>Millet</v>
      </c>
      <c r="AR4" s="15" t="str">
        <f>R8</f>
        <v>W.Wht</v>
      </c>
    </row>
    <row r="5" spans="1:44" s="15" customFormat="1" x14ac:dyDescent="0.3">
      <c r="C5" s="23" t="s">
        <v>5</v>
      </c>
      <c r="D5" s="23"/>
      <c r="E5" s="23"/>
      <c r="F5" s="23"/>
      <c r="G5" s="28">
        <v>-0.8</v>
      </c>
      <c r="H5" s="29" t="str">
        <f>IF(G5&gt;0,"Basis is usually Negative",IF(Z8=1,"","&lt;= enter 0 basis if no futures market"))</f>
        <v/>
      </c>
      <c r="Z5" s="15" t="s">
        <v>6</v>
      </c>
      <c r="AB5" s="15">
        <v>0</v>
      </c>
      <c r="AC5" s="15">
        <v>1</v>
      </c>
      <c r="AD5" s="15">
        <v>0</v>
      </c>
      <c r="AE5" s="15">
        <v>0</v>
      </c>
      <c r="AF5" s="15">
        <v>1</v>
      </c>
      <c r="AG5" s="15">
        <v>1</v>
      </c>
      <c r="AH5" s="15">
        <v>0</v>
      </c>
      <c r="AI5" s="15">
        <v>0</v>
      </c>
      <c r="AJ5" s="15">
        <v>0</v>
      </c>
      <c r="AK5" s="15">
        <v>0</v>
      </c>
      <c r="AL5" s="15">
        <v>0</v>
      </c>
      <c r="AM5" s="15">
        <v>0</v>
      </c>
      <c r="AN5" s="15">
        <v>1</v>
      </c>
      <c r="AO5" s="15">
        <v>0</v>
      </c>
      <c r="AP5" s="15">
        <v>0</v>
      </c>
      <c r="AQ5" s="15">
        <v>0</v>
      </c>
      <c r="AR5" s="15">
        <v>1</v>
      </c>
    </row>
    <row r="6" spans="1:44" s="15" customFormat="1" x14ac:dyDescent="0.3">
      <c r="C6" s="23" t="s">
        <v>7</v>
      </c>
      <c r="D6" s="27" t="str">
        <f>G3</f>
        <v>Corn</v>
      </c>
      <c r="E6" s="23" t="s">
        <v>8</v>
      </c>
      <c r="F6" s="23"/>
      <c r="G6" s="31">
        <f>G4+G5</f>
        <v>3.4000000000000004</v>
      </c>
      <c r="Z6" s="15" t="s">
        <v>9</v>
      </c>
      <c r="AB6" s="15">
        <f>IF($G$3=B8,1,0)</f>
        <v>0</v>
      </c>
      <c r="AC6" s="15">
        <f>IF($G$3=C8,1,0)</f>
        <v>0</v>
      </c>
      <c r="AD6" s="15">
        <f>IF($G$3=D8,1,0)</f>
        <v>0</v>
      </c>
      <c r="AE6" s="15">
        <f>IF($G$3=E8,1,0)</f>
        <v>0</v>
      </c>
      <c r="AF6" s="15">
        <f>IF($G$3=F8,1,0)</f>
        <v>1</v>
      </c>
      <c r="AG6" s="15">
        <f>IF($G$3=G8,1,0)</f>
        <v>0</v>
      </c>
      <c r="AH6" s="15">
        <f>IF($G$3=H8,1,0)</f>
        <v>0</v>
      </c>
      <c r="AI6" s="15">
        <f>IF($G$3=I8,1,0)</f>
        <v>0</v>
      </c>
      <c r="AJ6" s="15">
        <f>IF($G$3=J8,1,0)</f>
        <v>0</v>
      </c>
      <c r="AK6" s="15">
        <f>IF($G$3=K8,1,0)</f>
        <v>0</v>
      </c>
      <c r="AL6" s="15">
        <f>IF($G$3=L8,1,0)</f>
        <v>0</v>
      </c>
      <c r="AM6" s="15">
        <f>IF($G$3=M8,1,0)</f>
        <v>0</v>
      </c>
      <c r="AN6" s="15">
        <f>IF($G$3=N8,1,0)</f>
        <v>0</v>
      </c>
      <c r="AO6" s="15">
        <f>IF($G$3=O8,1,0)</f>
        <v>0</v>
      </c>
      <c r="AP6" s="15">
        <f>IF($G$3=P8,1,0)</f>
        <v>0</v>
      </c>
      <c r="AQ6" s="15">
        <f>IF($G$3=Q8,1,0)</f>
        <v>0</v>
      </c>
      <c r="AR6" s="15">
        <f>IF($G$3=R8,1,0)</f>
        <v>0</v>
      </c>
    </row>
    <row r="7" spans="1:44" s="15" customFormat="1" x14ac:dyDescent="0.3">
      <c r="Z7" s="25" t="s">
        <v>10</v>
      </c>
      <c r="AB7" s="15">
        <f>IF(AB5+AB6=2,1,0)</f>
        <v>0</v>
      </c>
      <c r="AC7" s="15">
        <f>IF(AC5+AC6=2,1,0)</f>
        <v>0</v>
      </c>
      <c r="AD7" s="15">
        <f t="shared" ref="AD7:AR7" si="0">IF(AD5+AD6=2,1,0)</f>
        <v>0</v>
      </c>
      <c r="AE7" s="15">
        <f t="shared" si="0"/>
        <v>0</v>
      </c>
      <c r="AF7" s="15">
        <f t="shared" si="0"/>
        <v>1</v>
      </c>
      <c r="AG7" s="15">
        <f t="shared" si="0"/>
        <v>0</v>
      </c>
      <c r="AH7" s="15">
        <f t="shared" si="0"/>
        <v>0</v>
      </c>
      <c r="AI7" s="15">
        <f t="shared" si="0"/>
        <v>0</v>
      </c>
      <c r="AJ7" s="15">
        <f t="shared" si="0"/>
        <v>0</v>
      </c>
      <c r="AK7" s="15">
        <f t="shared" si="0"/>
        <v>0</v>
      </c>
      <c r="AL7" s="15">
        <f t="shared" si="0"/>
        <v>0</v>
      </c>
      <c r="AM7" s="15">
        <f t="shared" si="0"/>
        <v>0</v>
      </c>
      <c r="AN7" s="15">
        <f t="shared" si="0"/>
        <v>0</v>
      </c>
      <c r="AO7" s="15">
        <f t="shared" si="0"/>
        <v>0</v>
      </c>
      <c r="AP7" s="15">
        <f t="shared" si="0"/>
        <v>0</v>
      </c>
      <c r="AQ7" s="15">
        <f t="shared" si="0"/>
        <v>0</v>
      </c>
      <c r="AR7" s="15">
        <f t="shared" si="0"/>
        <v>0</v>
      </c>
    </row>
    <row r="8" spans="1:44" x14ac:dyDescent="0.3">
      <c r="A8" s="23"/>
      <c r="B8" s="3" t="s">
        <v>2</v>
      </c>
      <c r="C8" s="4" t="s">
        <v>11</v>
      </c>
      <c r="D8" s="4" t="s">
        <v>12</v>
      </c>
      <c r="E8" s="4" t="s">
        <v>13</v>
      </c>
      <c r="F8" s="4" t="s">
        <v>14</v>
      </c>
      <c r="G8" s="4" t="s">
        <v>15</v>
      </c>
      <c r="H8" s="4" t="s">
        <v>16</v>
      </c>
      <c r="I8" s="4" t="s">
        <v>17</v>
      </c>
      <c r="J8" s="4" t="s">
        <v>18</v>
      </c>
      <c r="K8" s="4" t="s">
        <v>19</v>
      </c>
      <c r="L8" s="4" t="s">
        <v>20</v>
      </c>
      <c r="M8" s="4" t="s">
        <v>21</v>
      </c>
      <c r="N8" s="4" t="s">
        <v>22</v>
      </c>
      <c r="O8" s="4" t="s">
        <v>23</v>
      </c>
      <c r="P8" s="4" t="s">
        <v>24</v>
      </c>
      <c r="Q8" s="4" t="s">
        <v>25</v>
      </c>
      <c r="R8" s="4" t="s">
        <v>26</v>
      </c>
      <c r="Z8" s="5">
        <f>SUM(AC7:AR7)</f>
        <v>1</v>
      </c>
      <c r="AA8" s="1" t="s">
        <v>27</v>
      </c>
    </row>
    <row r="9" spans="1:44" x14ac:dyDescent="0.3">
      <c r="A9" s="23" t="s">
        <v>28</v>
      </c>
      <c r="B9" s="6">
        <v>36</v>
      </c>
      <c r="C9" s="6">
        <v>54</v>
      </c>
      <c r="D9" s="6">
        <v>47</v>
      </c>
      <c r="E9" s="6">
        <v>69</v>
      </c>
      <c r="F9" s="6">
        <v>117</v>
      </c>
      <c r="G9" s="6">
        <v>32</v>
      </c>
      <c r="H9" s="6">
        <v>1560</v>
      </c>
      <c r="I9" s="6">
        <v>1440</v>
      </c>
      <c r="J9" s="6">
        <v>1050</v>
      </c>
      <c r="K9" s="6">
        <v>1930</v>
      </c>
      <c r="L9" s="6">
        <v>23</v>
      </c>
      <c r="M9" s="6">
        <v>36</v>
      </c>
      <c r="N9" s="6">
        <v>78</v>
      </c>
      <c r="O9" s="6">
        <v>900</v>
      </c>
      <c r="P9" s="6">
        <v>950</v>
      </c>
      <c r="Q9" s="6">
        <v>1600</v>
      </c>
      <c r="R9" s="6">
        <v>54</v>
      </c>
    </row>
    <row r="10" spans="1:44" x14ac:dyDescent="0.3">
      <c r="A10" s="23" t="s">
        <v>29</v>
      </c>
      <c r="B10" s="7">
        <f>IF($G$3=B8,$G$6,B11/B9)</f>
        <v>17.412657777777781</v>
      </c>
      <c r="C10" s="7">
        <f>IF($G$3=C8,$G$6,C11/C9)</f>
        <v>5.5365289814814824</v>
      </c>
      <c r="D10" s="7">
        <f t="shared" ref="D10:R10" si="1">IF($G$3=D8,$G$6,D11/D9)</f>
        <v>6.3657004255319167</v>
      </c>
      <c r="E10" s="7">
        <f t="shared" si="1"/>
        <v>3.9711868840579725</v>
      </c>
      <c r="F10" s="7">
        <f t="shared" si="1"/>
        <v>3.4000000000000004</v>
      </c>
      <c r="G10" s="7">
        <f t="shared" si="1"/>
        <v>8.9205148437500021</v>
      </c>
      <c r="H10" s="7">
        <f t="shared" si="1"/>
        <v>0.22520791025641032</v>
      </c>
      <c r="I10" s="7">
        <f t="shared" si="1"/>
        <v>0.19535656597222226</v>
      </c>
      <c r="J10" s="7">
        <f t="shared" si="1"/>
        <v>0.29550840952380958</v>
      </c>
      <c r="K10" s="7">
        <f t="shared" si="1"/>
        <v>0.17247440155440416</v>
      </c>
      <c r="L10" s="7">
        <f t="shared" si="1"/>
        <v>9.9294410869565244</v>
      </c>
      <c r="M10" s="7">
        <f t="shared" si="1"/>
        <v>7.3100584722222237</v>
      </c>
      <c r="N10" s="7">
        <f t="shared" si="1"/>
        <v>3.0521553846153857</v>
      </c>
      <c r="O10" s="7">
        <f t="shared" si="1"/>
        <v>0.26783591666666678</v>
      </c>
      <c r="P10" s="7">
        <f t="shared" si="1"/>
        <v>0.21588214736842112</v>
      </c>
      <c r="Q10" s="7">
        <f t="shared" si="1"/>
        <v>0.11539332187500005</v>
      </c>
      <c r="R10" s="7">
        <f t="shared" si="1"/>
        <v>5.27236777777778</v>
      </c>
      <c r="Z10" s="8" t="s">
        <v>30</v>
      </c>
      <c r="AA10" s="1"/>
      <c r="AB10" s="9">
        <v>0</v>
      </c>
      <c r="AC10" s="9">
        <v>0</v>
      </c>
      <c r="AD10" s="9">
        <v>0</v>
      </c>
      <c r="AE10" s="9">
        <v>0</v>
      </c>
      <c r="AF10" s="9">
        <v>0</v>
      </c>
      <c r="AG10" s="9">
        <v>0</v>
      </c>
      <c r="AH10" s="9">
        <v>1</v>
      </c>
      <c r="AI10" s="9">
        <v>1</v>
      </c>
      <c r="AJ10" s="9">
        <v>1</v>
      </c>
      <c r="AK10" s="9">
        <v>1</v>
      </c>
      <c r="AL10" s="9">
        <v>0</v>
      </c>
      <c r="AM10" s="9">
        <v>0</v>
      </c>
      <c r="AN10" s="9">
        <v>0</v>
      </c>
      <c r="AO10" s="9">
        <v>1</v>
      </c>
      <c r="AP10" s="9">
        <v>1</v>
      </c>
      <c r="AQ10" s="9">
        <v>1</v>
      </c>
      <c r="AR10" s="9">
        <v>0</v>
      </c>
    </row>
    <row r="11" spans="1:44" s="15" customFormat="1" x14ac:dyDescent="0.3">
      <c r="A11" s="23" t="s">
        <v>31</v>
      </c>
      <c r="B11" s="32">
        <f t="shared" ref="B11" si="2">IF($G$3=B8,B9*B10,$AC$17+B25)</f>
        <v>626.85568000000012</v>
      </c>
      <c r="C11" s="32">
        <f>IF($G$3=C8,C9*C10,$AC$17+C25)</f>
        <v>298.97256500000003</v>
      </c>
      <c r="D11" s="32">
        <f>IF($G$3=D8,D9*D10,$AC$17+D25)</f>
        <v>299.18792000000008</v>
      </c>
      <c r="E11" s="32">
        <f>IF($G$3=E8,E9*E10,$AC$17+E25)</f>
        <v>274.0118950000001</v>
      </c>
      <c r="F11" s="32">
        <f>IF($G$3=F8,F9*F10,$AC$17+F25)</f>
        <v>397.80000000000007</v>
      </c>
      <c r="G11" s="32">
        <f>IF($G$3=G8,G9*G10,$AC$17+G25)</f>
        <v>285.45647500000007</v>
      </c>
      <c r="H11" s="32">
        <f>IF($G$3=H8,H9*H10,$AC$17+H25)</f>
        <v>351.32434000000012</v>
      </c>
      <c r="I11" s="32">
        <f>IF($G$3=I8,I9*I10,$AC$17+I25)</f>
        <v>281.31345500000003</v>
      </c>
      <c r="J11" s="32">
        <f>IF($G$3=J8,J9*J10,$AC$17+J25)</f>
        <v>310.28383000000008</v>
      </c>
      <c r="K11" s="32">
        <f>IF($G$3=K8,K9*K10,$AC$17+K25)</f>
        <v>332.87559500000003</v>
      </c>
      <c r="L11" s="32">
        <f>IF($G$3=L8,L9*L10,$AC$17+L25)</f>
        <v>228.37714500000004</v>
      </c>
      <c r="M11" s="32">
        <f>IF($G$3=M8,M9*M10,$AC$17+M25)</f>
        <v>263.16210500000005</v>
      </c>
      <c r="N11" s="32">
        <f>IF($G$3=N8,N9*N10,$AC$17+N25)</f>
        <v>238.06812000000008</v>
      </c>
      <c r="O11" s="32">
        <f>IF($G$3=O8,O9*O10,$AC$17+O25)</f>
        <v>241.05232500000008</v>
      </c>
      <c r="P11" s="32">
        <f>IF($G$3=P8,P9*P10,$AC$17+P25)</f>
        <v>205.08804000000006</v>
      </c>
      <c r="Q11" s="32">
        <f>IF($G$3=Q8,Q9*Q10,$AC$17+Q25)</f>
        <v>184.62931500000008</v>
      </c>
      <c r="R11" s="32">
        <f>IF($G$3=R8,R9*R10,$AC$17+R25)</f>
        <v>284.7078600000001</v>
      </c>
      <c r="Z11" s="33" t="s">
        <v>32</v>
      </c>
      <c r="AB11" s="15">
        <f t="shared" ref="AB11:AR11" si="3">IF(AB6+AB10=2,1,0)</f>
        <v>0</v>
      </c>
      <c r="AC11" s="15">
        <f t="shared" si="3"/>
        <v>0</v>
      </c>
      <c r="AD11" s="15">
        <f t="shared" si="3"/>
        <v>0</v>
      </c>
      <c r="AE11" s="15">
        <f t="shared" si="3"/>
        <v>0</v>
      </c>
      <c r="AF11" s="15">
        <f t="shared" si="3"/>
        <v>0</v>
      </c>
      <c r="AG11" s="15">
        <f t="shared" si="3"/>
        <v>0</v>
      </c>
      <c r="AH11" s="15">
        <f t="shared" si="3"/>
        <v>0</v>
      </c>
      <c r="AI11" s="15">
        <f t="shared" si="3"/>
        <v>0</v>
      </c>
      <c r="AJ11" s="15">
        <f t="shared" si="3"/>
        <v>0</v>
      </c>
      <c r="AK11" s="15">
        <f t="shared" si="3"/>
        <v>0</v>
      </c>
      <c r="AL11" s="15">
        <f t="shared" si="3"/>
        <v>0</v>
      </c>
      <c r="AM11" s="15">
        <f t="shared" si="3"/>
        <v>0</v>
      </c>
      <c r="AN11" s="15">
        <f t="shared" si="3"/>
        <v>0</v>
      </c>
      <c r="AO11" s="15">
        <f t="shared" si="3"/>
        <v>0</v>
      </c>
      <c r="AP11" s="15">
        <f t="shared" si="3"/>
        <v>0</v>
      </c>
      <c r="AQ11" s="15">
        <f t="shared" si="3"/>
        <v>0</v>
      </c>
      <c r="AR11" s="15">
        <f t="shared" si="3"/>
        <v>0</v>
      </c>
    </row>
    <row r="12" spans="1:44" s="15" customFormat="1" x14ac:dyDescent="0.3">
      <c r="A12" s="23"/>
      <c r="B12" s="34"/>
      <c r="C12" s="34"/>
      <c r="D12" s="34"/>
      <c r="E12" s="34"/>
      <c r="F12" s="34"/>
      <c r="G12" s="34"/>
      <c r="H12" s="34"/>
      <c r="I12" s="34"/>
      <c r="J12" s="34"/>
      <c r="K12" s="34"/>
      <c r="L12" s="34"/>
      <c r="M12" s="34"/>
      <c r="N12" s="34"/>
      <c r="O12" s="34"/>
      <c r="P12" s="34"/>
      <c r="Q12" s="34"/>
      <c r="R12" s="34"/>
      <c r="Z12" s="35">
        <f>SUM(AC11:AR11)</f>
        <v>0</v>
      </c>
      <c r="AA12" s="25" t="s">
        <v>33</v>
      </c>
      <c r="AB12" s="25"/>
    </row>
    <row r="13" spans="1:44" s="15" customFormat="1" x14ac:dyDescent="0.3">
      <c r="A13" s="23" t="s">
        <v>34</v>
      </c>
      <c r="B13" s="34"/>
      <c r="C13" s="34"/>
      <c r="D13" s="34"/>
      <c r="E13" s="34"/>
      <c r="F13" s="34"/>
      <c r="G13" s="34"/>
      <c r="H13" s="34"/>
      <c r="I13" s="34"/>
      <c r="J13" s="34"/>
      <c r="K13" s="34"/>
      <c r="L13" s="34"/>
      <c r="M13" s="34"/>
      <c r="N13" s="34"/>
      <c r="O13" s="34"/>
      <c r="P13" s="34"/>
      <c r="Q13" s="34"/>
      <c r="R13" s="34"/>
    </row>
    <row r="14" spans="1:44" x14ac:dyDescent="0.3">
      <c r="A14" s="23" t="s">
        <v>35</v>
      </c>
      <c r="B14" s="16">
        <v>100</v>
      </c>
      <c r="C14" s="2">
        <v>17.5</v>
      </c>
      <c r="D14" s="2">
        <v>26</v>
      </c>
      <c r="E14" s="2">
        <v>16</v>
      </c>
      <c r="F14" s="2">
        <v>80.83</v>
      </c>
      <c r="G14" s="2">
        <v>65.75</v>
      </c>
      <c r="H14" s="2">
        <v>56.1</v>
      </c>
      <c r="I14" s="2">
        <v>33</v>
      </c>
      <c r="J14" s="2">
        <v>51.3</v>
      </c>
      <c r="K14" s="2">
        <v>57</v>
      </c>
      <c r="L14" s="2">
        <v>16</v>
      </c>
      <c r="M14" s="2">
        <v>42</v>
      </c>
      <c r="N14" s="2">
        <v>13</v>
      </c>
      <c r="O14" s="2">
        <v>24</v>
      </c>
      <c r="P14" s="2">
        <v>22.5</v>
      </c>
      <c r="Q14" s="2">
        <v>6.25</v>
      </c>
      <c r="R14" s="2">
        <v>9.3000000000000007</v>
      </c>
      <c r="AB14" t="s">
        <v>36</v>
      </c>
    </row>
    <row r="15" spans="1:44" x14ac:dyDescent="0.3">
      <c r="A15" s="23" t="s">
        <v>37</v>
      </c>
      <c r="B15" s="20">
        <v>75</v>
      </c>
      <c r="C15" s="10">
        <v>22</v>
      </c>
      <c r="D15" s="10">
        <v>22</v>
      </c>
      <c r="E15" s="10">
        <v>19.2</v>
      </c>
      <c r="F15" s="10">
        <v>24</v>
      </c>
      <c r="G15" s="10">
        <v>24</v>
      </c>
      <c r="H15" s="10">
        <v>45.8</v>
      </c>
      <c r="I15" s="10">
        <v>27</v>
      </c>
      <c r="J15" s="10">
        <v>29.2</v>
      </c>
      <c r="K15" s="10">
        <v>22.5</v>
      </c>
      <c r="L15" s="10">
        <v>21</v>
      </c>
      <c r="M15" s="10">
        <v>31.5</v>
      </c>
      <c r="N15" s="10">
        <v>5.25</v>
      </c>
      <c r="O15" s="10">
        <v>13.7</v>
      </c>
      <c r="P15" s="10">
        <v>11.5</v>
      </c>
      <c r="Q15" s="10">
        <v>3.25</v>
      </c>
      <c r="R15" s="10">
        <v>23.9</v>
      </c>
      <c r="AB15">
        <f>IF($G$3=B8,B27,0)</f>
        <v>0</v>
      </c>
      <c r="AC15">
        <f>IF($G$3=C8,C27,0)</f>
        <v>0</v>
      </c>
      <c r="AD15">
        <f>IF($G$3=D8,D27,0)</f>
        <v>0</v>
      </c>
      <c r="AE15">
        <f>IF($G$3=E8,E27,0)</f>
        <v>0</v>
      </c>
      <c r="AF15">
        <f>IF($G$3=F8,F27,0)</f>
        <v>114.10568000000006</v>
      </c>
      <c r="AG15">
        <f>IF($G$3=G8,G27,0)</f>
        <v>0</v>
      </c>
      <c r="AH15">
        <f>IF($G$3=H8,H27,0)</f>
        <v>0</v>
      </c>
      <c r="AI15">
        <f>IF($G$3=I8,I27,0)</f>
        <v>0</v>
      </c>
      <c r="AJ15">
        <f>IF($G$3=J8,J27,0)</f>
        <v>0</v>
      </c>
      <c r="AK15">
        <f>IF($G$3=K8,K27,0)</f>
        <v>0</v>
      </c>
      <c r="AL15">
        <f>IF($G$3=L8,L27,0)</f>
        <v>0</v>
      </c>
      <c r="AM15">
        <f>IF($G$3=M8,M27,0)</f>
        <v>0</v>
      </c>
      <c r="AN15">
        <f>IF($G$3=N8,N27,0)</f>
        <v>0</v>
      </c>
      <c r="AO15">
        <f>IF($G$3=O8,O27,0)</f>
        <v>0</v>
      </c>
      <c r="AP15">
        <f>IF($G$3=P8,P27,0)</f>
        <v>0</v>
      </c>
      <c r="AQ15">
        <f>IF($G$3=Q8,Q27,0)</f>
        <v>0</v>
      </c>
      <c r="AR15">
        <f>IF($G$3=R8,R27,0)</f>
        <v>0</v>
      </c>
    </row>
    <row r="16" spans="1:44" x14ac:dyDescent="0.3">
      <c r="A16" s="23" t="s">
        <v>38</v>
      </c>
      <c r="B16" s="20">
        <v>0</v>
      </c>
      <c r="C16" s="10">
        <v>17</v>
      </c>
      <c r="D16" s="10">
        <v>17</v>
      </c>
      <c r="E16" s="10">
        <v>17</v>
      </c>
      <c r="F16" s="10">
        <v>0</v>
      </c>
      <c r="G16" s="10">
        <v>0</v>
      </c>
      <c r="H16" s="10">
        <v>20</v>
      </c>
      <c r="I16" s="10">
        <v>0</v>
      </c>
      <c r="J16" s="10">
        <v>0</v>
      </c>
      <c r="K16" s="10">
        <v>0</v>
      </c>
      <c r="L16" s="10">
        <v>0</v>
      </c>
      <c r="M16" s="10">
        <v>1.5</v>
      </c>
      <c r="N16" s="10">
        <v>0</v>
      </c>
      <c r="O16" s="10">
        <v>0</v>
      </c>
      <c r="P16" s="10">
        <v>0</v>
      </c>
      <c r="Q16" s="10">
        <v>0</v>
      </c>
      <c r="R16" s="10">
        <v>9</v>
      </c>
      <c r="AB16" t="s">
        <v>39</v>
      </c>
    </row>
    <row r="17" spans="1:33" x14ac:dyDescent="0.3">
      <c r="A17" s="23" t="s">
        <v>40</v>
      </c>
      <c r="B17" s="20">
        <v>0</v>
      </c>
      <c r="C17" s="10">
        <v>0</v>
      </c>
      <c r="D17" s="10">
        <v>0</v>
      </c>
      <c r="E17" s="10">
        <v>0</v>
      </c>
      <c r="F17" s="10">
        <v>0</v>
      </c>
      <c r="G17" s="10">
        <v>4</v>
      </c>
      <c r="H17" s="10">
        <v>0</v>
      </c>
      <c r="I17" s="10">
        <v>5</v>
      </c>
      <c r="J17" s="10">
        <v>10</v>
      </c>
      <c r="K17" s="10">
        <v>0</v>
      </c>
      <c r="L17" s="10">
        <v>0</v>
      </c>
      <c r="M17" s="10">
        <v>0</v>
      </c>
      <c r="N17" s="10">
        <v>0</v>
      </c>
      <c r="O17" s="10">
        <v>6</v>
      </c>
      <c r="P17" s="10">
        <v>0</v>
      </c>
      <c r="Q17" s="10">
        <v>0</v>
      </c>
      <c r="R17" s="10">
        <v>0</v>
      </c>
      <c r="AC17">
        <f>SUM(AB15:AR15)</f>
        <v>114.10568000000006</v>
      </c>
    </row>
    <row r="18" spans="1:33" x14ac:dyDescent="0.3">
      <c r="A18" s="23" t="s">
        <v>41</v>
      </c>
      <c r="B18" s="20">
        <v>100</v>
      </c>
      <c r="C18" s="10">
        <v>71.14</v>
      </c>
      <c r="D18" s="10">
        <v>60.29</v>
      </c>
      <c r="E18" s="10">
        <v>54.61</v>
      </c>
      <c r="F18" s="10">
        <v>81.48</v>
      </c>
      <c r="G18" s="10">
        <v>11.81</v>
      </c>
      <c r="H18" s="10">
        <v>36.700000000000003</v>
      </c>
      <c r="I18" s="10">
        <v>32.61</v>
      </c>
      <c r="J18" s="10">
        <v>20.37</v>
      </c>
      <c r="K18" s="10">
        <v>77.64</v>
      </c>
      <c r="L18" s="10">
        <v>29.36</v>
      </c>
      <c r="M18" s="10">
        <v>11.79</v>
      </c>
      <c r="N18" s="10">
        <v>52.34</v>
      </c>
      <c r="O18" s="10">
        <v>26.23</v>
      </c>
      <c r="P18" s="10">
        <v>16.82</v>
      </c>
      <c r="Q18" s="10">
        <v>23.09</v>
      </c>
      <c r="R18" s="10">
        <v>71.14</v>
      </c>
    </row>
    <row r="19" spans="1:33" x14ac:dyDescent="0.3">
      <c r="A19" s="23" t="s">
        <v>42</v>
      </c>
      <c r="B19" s="20">
        <v>25</v>
      </c>
      <c r="C19" s="10">
        <v>17</v>
      </c>
      <c r="D19" s="10">
        <v>20.100000000000001</v>
      </c>
      <c r="E19" s="10">
        <v>12.7</v>
      </c>
      <c r="F19" s="10">
        <v>20.8</v>
      </c>
      <c r="G19" s="10">
        <v>22.1</v>
      </c>
      <c r="H19" s="10">
        <v>21</v>
      </c>
      <c r="I19" s="10">
        <v>17.399999999999999</v>
      </c>
      <c r="J19" s="10">
        <v>26.5</v>
      </c>
      <c r="K19" s="10">
        <v>20.3</v>
      </c>
      <c r="L19" s="10">
        <v>9.5</v>
      </c>
      <c r="M19" s="10">
        <v>14.3</v>
      </c>
      <c r="N19" s="10">
        <v>10.6</v>
      </c>
      <c r="O19" s="10">
        <v>19.899999999999999</v>
      </c>
      <c r="P19" s="10">
        <v>0</v>
      </c>
      <c r="Q19" s="10">
        <v>0</v>
      </c>
      <c r="R19" s="10">
        <v>17</v>
      </c>
      <c r="AB19" s="11" t="s">
        <v>43</v>
      </c>
      <c r="AG19" s="12">
        <v>5.0999999999999997E-2</v>
      </c>
    </row>
    <row r="20" spans="1:33" x14ac:dyDescent="0.3">
      <c r="A20" s="23" t="s">
        <v>44</v>
      </c>
      <c r="B20" s="20">
        <v>65</v>
      </c>
      <c r="C20" s="10">
        <v>14.45</v>
      </c>
      <c r="D20" s="10">
        <v>14.11</v>
      </c>
      <c r="E20" s="10">
        <v>15.07</v>
      </c>
      <c r="F20" s="10">
        <v>21.07</v>
      </c>
      <c r="G20" s="10">
        <v>14.15</v>
      </c>
      <c r="H20" s="10">
        <v>15.99</v>
      </c>
      <c r="I20" s="10">
        <v>14.65</v>
      </c>
      <c r="J20" s="10">
        <v>14.05</v>
      </c>
      <c r="K20" s="10">
        <v>14.53</v>
      </c>
      <c r="L20" s="10">
        <v>13.85</v>
      </c>
      <c r="M20" s="10">
        <v>14.46</v>
      </c>
      <c r="N20" s="10">
        <v>16.86</v>
      </c>
      <c r="O20" s="10">
        <v>13.2</v>
      </c>
      <c r="P20" s="10">
        <v>15.29</v>
      </c>
      <c r="Q20" s="10">
        <v>14.63</v>
      </c>
      <c r="R20" s="10">
        <v>11.52</v>
      </c>
    </row>
    <row r="21" spans="1:33" x14ac:dyDescent="0.3">
      <c r="A21" s="23" t="s">
        <v>45</v>
      </c>
      <c r="B21" s="20">
        <v>90</v>
      </c>
      <c r="C21" s="10">
        <v>19.68</v>
      </c>
      <c r="D21" s="10">
        <v>19.48</v>
      </c>
      <c r="E21" s="10">
        <v>19.850000000000001</v>
      </c>
      <c r="F21" s="10">
        <v>25.9</v>
      </c>
      <c r="G21" s="10">
        <v>20.28</v>
      </c>
      <c r="H21" s="10">
        <v>22.73</v>
      </c>
      <c r="I21" s="10">
        <v>19.57</v>
      </c>
      <c r="J21" s="10">
        <v>19.23</v>
      </c>
      <c r="K21" s="10">
        <v>19.86</v>
      </c>
      <c r="L21" s="10">
        <v>20.22</v>
      </c>
      <c r="M21" s="10">
        <v>20.55</v>
      </c>
      <c r="N21" s="10">
        <v>21.33</v>
      </c>
      <c r="O21" s="10">
        <v>19.260000000000002</v>
      </c>
      <c r="P21" s="10">
        <v>21.11</v>
      </c>
      <c r="Q21" s="10">
        <v>20.05</v>
      </c>
      <c r="R21" s="10">
        <v>17</v>
      </c>
    </row>
    <row r="22" spans="1:33" x14ac:dyDescent="0.3">
      <c r="A22" s="23" t="s">
        <v>46</v>
      </c>
      <c r="B22" s="20">
        <v>0</v>
      </c>
      <c r="C22" s="10">
        <v>0</v>
      </c>
      <c r="D22" s="10">
        <v>0</v>
      </c>
      <c r="E22" s="10">
        <v>0</v>
      </c>
      <c r="F22" s="10">
        <v>21.06</v>
      </c>
      <c r="G22" s="10">
        <v>0</v>
      </c>
      <c r="H22" s="10">
        <v>0</v>
      </c>
      <c r="I22" s="10">
        <v>4.32</v>
      </c>
      <c r="J22" s="10">
        <v>3.15</v>
      </c>
      <c r="K22" s="10">
        <v>0</v>
      </c>
      <c r="L22" s="10">
        <v>0</v>
      </c>
      <c r="M22" s="10">
        <v>0</v>
      </c>
      <c r="N22" s="10">
        <v>0</v>
      </c>
      <c r="O22" s="10">
        <v>0</v>
      </c>
      <c r="P22" s="10">
        <v>0</v>
      </c>
      <c r="Q22" s="10">
        <v>0</v>
      </c>
      <c r="R22" s="10">
        <v>0</v>
      </c>
    </row>
    <row r="23" spans="1:33" x14ac:dyDescent="0.3">
      <c r="A23" s="23" t="s">
        <v>47</v>
      </c>
      <c r="B23" s="20">
        <v>45</v>
      </c>
      <c r="C23" s="10">
        <v>1.5</v>
      </c>
      <c r="D23" s="10">
        <v>1.5</v>
      </c>
      <c r="E23" s="10">
        <v>1.5</v>
      </c>
      <c r="F23" s="10">
        <v>1.5</v>
      </c>
      <c r="G23" s="10">
        <v>5</v>
      </c>
      <c r="H23" s="10">
        <v>13</v>
      </c>
      <c r="I23" s="10">
        <v>9.5</v>
      </c>
      <c r="J23" s="10">
        <v>17.5</v>
      </c>
      <c r="K23" s="10">
        <v>1.5</v>
      </c>
      <c r="L23" s="10">
        <v>1.5</v>
      </c>
      <c r="M23" s="10">
        <v>9.25</v>
      </c>
      <c r="N23" s="10">
        <v>1.5</v>
      </c>
      <c r="O23" s="10">
        <v>1.5</v>
      </c>
      <c r="P23" s="10">
        <v>1.5</v>
      </c>
      <c r="Q23" s="10">
        <v>1.5</v>
      </c>
      <c r="R23" s="10">
        <v>7.5</v>
      </c>
    </row>
    <row r="24" spans="1:33" x14ac:dyDescent="0.3">
      <c r="A24" s="23" t="s">
        <v>48</v>
      </c>
      <c r="B24" s="21">
        <f t="shared" ref="B24:R24" si="4">SUM(B14:B23)*$AG$19*6/12</f>
        <v>12.75</v>
      </c>
      <c r="C24" s="13">
        <f t="shared" si="4"/>
        <v>4.5968849999999994</v>
      </c>
      <c r="D24" s="13">
        <f t="shared" si="4"/>
        <v>4.6022399999999992</v>
      </c>
      <c r="E24" s="13">
        <f t="shared" si="4"/>
        <v>3.9762149999999998</v>
      </c>
      <c r="F24" s="13">
        <f t="shared" si="4"/>
        <v>7.0543199999999997</v>
      </c>
      <c r="G24" s="13">
        <f t="shared" si="4"/>
        <v>4.2607949999999999</v>
      </c>
      <c r="H24" s="13">
        <f t="shared" si="4"/>
        <v>5.8986600000000005</v>
      </c>
      <c r="I24" s="13">
        <f t="shared" si="4"/>
        <v>4.1577749999999991</v>
      </c>
      <c r="J24" s="13">
        <f t="shared" si="4"/>
        <v>4.8781499999999998</v>
      </c>
      <c r="K24" s="13">
        <f t="shared" si="4"/>
        <v>5.4399149999999992</v>
      </c>
      <c r="L24" s="13">
        <f t="shared" si="4"/>
        <v>2.8414649999999995</v>
      </c>
      <c r="M24" s="13">
        <f t="shared" si="4"/>
        <v>3.7064249999999994</v>
      </c>
      <c r="N24" s="13">
        <f t="shared" si="4"/>
        <v>3.0824399999999996</v>
      </c>
      <c r="O24" s="13">
        <f t="shared" si="4"/>
        <v>3.1566449999999997</v>
      </c>
      <c r="P24" s="13">
        <f t="shared" si="4"/>
        <v>2.2623599999999997</v>
      </c>
      <c r="Q24" s="13">
        <f t="shared" si="4"/>
        <v>1.7536350000000001</v>
      </c>
      <c r="R24" s="13">
        <f t="shared" si="4"/>
        <v>4.2421800000000003</v>
      </c>
    </row>
    <row r="25" spans="1:33" s="15" customFormat="1" x14ac:dyDescent="0.3">
      <c r="A25" s="23" t="s">
        <v>49</v>
      </c>
      <c r="B25" s="32">
        <f t="shared" ref="B25:R25" si="5">SUM(B14:B24)</f>
        <v>512.75</v>
      </c>
      <c r="C25" s="32">
        <f t="shared" si="5"/>
        <v>184.86688499999997</v>
      </c>
      <c r="D25" s="32">
        <f t="shared" si="5"/>
        <v>185.08223999999998</v>
      </c>
      <c r="E25" s="32">
        <f t="shared" si="5"/>
        <v>159.906215</v>
      </c>
      <c r="F25" s="32">
        <f t="shared" si="5"/>
        <v>283.69432</v>
      </c>
      <c r="G25" s="32">
        <f t="shared" si="5"/>
        <v>171.35079500000001</v>
      </c>
      <c r="H25" s="32">
        <f t="shared" si="5"/>
        <v>237.21866000000003</v>
      </c>
      <c r="I25" s="32">
        <f t="shared" si="5"/>
        <v>167.20777499999997</v>
      </c>
      <c r="J25" s="32">
        <f t="shared" si="5"/>
        <v>196.17815000000002</v>
      </c>
      <c r="K25" s="32">
        <f t="shared" si="5"/>
        <v>218.76991499999997</v>
      </c>
      <c r="L25" s="32">
        <f t="shared" si="5"/>
        <v>114.27146499999999</v>
      </c>
      <c r="M25" s="32">
        <f t="shared" si="5"/>
        <v>149.05642499999999</v>
      </c>
      <c r="N25" s="32">
        <f t="shared" si="5"/>
        <v>123.96244</v>
      </c>
      <c r="O25" s="32">
        <f t="shared" si="5"/>
        <v>126.94664500000002</v>
      </c>
      <c r="P25" s="32">
        <f t="shared" si="5"/>
        <v>90.98236</v>
      </c>
      <c r="Q25" s="32">
        <f t="shared" si="5"/>
        <v>70.523635000000013</v>
      </c>
      <c r="R25" s="32">
        <f t="shared" si="5"/>
        <v>170.60218</v>
      </c>
    </row>
    <row r="26" spans="1:33" s="15" customFormat="1" x14ac:dyDescent="0.3">
      <c r="A26" s="23"/>
      <c r="B26" s="32"/>
      <c r="C26" s="32"/>
      <c r="D26" s="32"/>
      <c r="E26" s="32"/>
      <c r="F26" s="32"/>
      <c r="G26" s="32"/>
      <c r="H26" s="32"/>
      <c r="I26" s="32"/>
      <c r="J26" s="32"/>
      <c r="K26" s="32"/>
      <c r="L26" s="32"/>
      <c r="M26" s="32"/>
      <c r="N26" s="32"/>
      <c r="O26" s="32"/>
      <c r="P26" s="32"/>
      <c r="Q26" s="32"/>
      <c r="R26" s="32"/>
    </row>
    <row r="27" spans="1:33" s="15" customFormat="1" x14ac:dyDescent="0.3">
      <c r="A27" s="23" t="s">
        <v>50</v>
      </c>
      <c r="B27" s="32">
        <f t="shared" ref="B27:R27" si="6">B11-B25</f>
        <v>114.10568000000012</v>
      </c>
      <c r="C27" s="32">
        <f t="shared" si="6"/>
        <v>114.10568000000006</v>
      </c>
      <c r="D27" s="32">
        <f t="shared" si="6"/>
        <v>114.10568000000009</v>
      </c>
      <c r="E27" s="32">
        <f t="shared" si="6"/>
        <v>114.10568000000009</v>
      </c>
      <c r="F27" s="32">
        <f t="shared" si="6"/>
        <v>114.10568000000006</v>
      </c>
      <c r="G27" s="32">
        <f t="shared" si="6"/>
        <v>114.10568000000006</v>
      </c>
      <c r="H27" s="32">
        <f t="shared" si="6"/>
        <v>114.10568000000009</v>
      </c>
      <c r="I27" s="32">
        <f t="shared" si="6"/>
        <v>114.10568000000006</v>
      </c>
      <c r="J27" s="32">
        <f t="shared" si="6"/>
        <v>114.10568000000006</v>
      </c>
      <c r="K27" s="32">
        <f t="shared" si="6"/>
        <v>114.10568000000006</v>
      </c>
      <c r="L27" s="32">
        <f t="shared" si="6"/>
        <v>114.10568000000005</v>
      </c>
      <c r="M27" s="32">
        <f t="shared" si="6"/>
        <v>114.10568000000006</v>
      </c>
      <c r="N27" s="32">
        <f t="shared" si="6"/>
        <v>114.10568000000008</v>
      </c>
      <c r="O27" s="32">
        <f t="shared" si="6"/>
        <v>114.10568000000006</v>
      </c>
      <c r="P27" s="32">
        <f t="shared" si="6"/>
        <v>114.10568000000006</v>
      </c>
      <c r="Q27" s="32">
        <f t="shared" si="6"/>
        <v>114.10568000000006</v>
      </c>
      <c r="R27" s="32">
        <f t="shared" si="6"/>
        <v>114.10568000000009</v>
      </c>
    </row>
    <row r="28" spans="1:33" s="15" customFormat="1" x14ac:dyDescent="0.3">
      <c r="A28" s="15" t="s">
        <v>51</v>
      </c>
      <c r="B28" s="36"/>
      <c r="C28" s="36"/>
      <c r="D28" s="36"/>
      <c r="E28" s="36"/>
      <c r="F28" s="36"/>
      <c r="G28" s="36"/>
      <c r="H28" s="36"/>
      <c r="I28" s="36"/>
      <c r="J28" s="36"/>
      <c r="K28" s="36"/>
      <c r="L28" s="36"/>
    </row>
    <row r="29" spans="1:33" s="15" customFormat="1" x14ac:dyDescent="0.3"/>
    <row r="30" spans="1:33" s="15" customFormat="1" x14ac:dyDescent="0.3">
      <c r="A30" s="22" t="s">
        <v>52</v>
      </c>
      <c r="B30" s="22"/>
    </row>
    <row r="31" spans="1:33" s="15" customFormat="1" x14ac:dyDescent="0.3">
      <c r="A31" s="15" t="s">
        <v>53</v>
      </c>
    </row>
    <row r="32" spans="1:33" s="15" customFormat="1" x14ac:dyDescent="0.3"/>
    <row r="33" spans="1:8" s="15" customFormat="1" x14ac:dyDescent="0.3">
      <c r="A33" s="15" t="s">
        <v>58</v>
      </c>
    </row>
    <row r="34" spans="1:8" s="15" customFormat="1" x14ac:dyDescent="0.3">
      <c r="A34" s="15" t="s">
        <v>59</v>
      </c>
    </row>
    <row r="35" spans="1:8" s="15" customFormat="1" x14ac:dyDescent="0.3">
      <c r="A35" s="15" t="s">
        <v>60</v>
      </c>
    </row>
    <row r="36" spans="1:8" s="15" customFormat="1" x14ac:dyDescent="0.3"/>
    <row r="37" spans="1:8" s="15" customFormat="1" x14ac:dyDescent="0.3">
      <c r="A37" s="44" t="s">
        <v>61</v>
      </c>
      <c r="B37" s="42"/>
      <c r="C37" s="43"/>
      <c r="D37" s="48"/>
      <c r="E37" s="43"/>
      <c r="F37" s="43"/>
      <c r="G37" s="43"/>
      <c r="H37" s="47"/>
    </row>
    <row r="38" spans="1:8" s="15" customFormat="1" x14ac:dyDescent="0.3">
      <c r="A38" s="45">
        <v>43313</v>
      </c>
      <c r="B38" s="46"/>
      <c r="C38" s="43"/>
      <c r="D38" s="49"/>
      <c r="E38" s="49"/>
      <c r="F38" s="49"/>
      <c r="G38" s="49"/>
      <c r="H38" s="49"/>
    </row>
    <row r="39" spans="1:8" s="15" customFormat="1" ht="109.2" customHeight="1" x14ac:dyDescent="0.3">
      <c r="A39" s="40" t="s">
        <v>62</v>
      </c>
      <c r="B39" s="40"/>
      <c r="C39" s="40"/>
      <c r="D39" s="40"/>
      <c r="E39" s="40"/>
      <c r="F39" s="40"/>
      <c r="G39" s="40"/>
      <c r="H39" s="40"/>
    </row>
    <row r="40" spans="1:8" s="15" customFormat="1" x14ac:dyDescent="0.3"/>
    <row r="41" spans="1:8" s="15" customFormat="1" x14ac:dyDescent="0.3"/>
    <row r="42" spans="1:8" s="15" customFormat="1" x14ac:dyDescent="0.3"/>
    <row r="43" spans="1:8" s="15" customFormat="1" x14ac:dyDescent="0.3"/>
    <row r="44" spans="1:8" s="15" customFormat="1" x14ac:dyDescent="0.3"/>
    <row r="45" spans="1:8" s="15" customFormat="1" x14ac:dyDescent="0.3"/>
    <row r="46" spans="1:8" s="15" customFormat="1" x14ac:dyDescent="0.3"/>
    <row r="47" spans="1:8" s="15" customFormat="1" x14ac:dyDescent="0.3"/>
    <row r="48" spans="1:8" s="15" customFormat="1" x14ac:dyDescent="0.3"/>
    <row r="49" s="15" customFormat="1" x14ac:dyDescent="0.3"/>
    <row r="50" s="15" customFormat="1" x14ac:dyDescent="0.3"/>
    <row r="51" s="15" customFormat="1" x14ac:dyDescent="0.3"/>
    <row r="52" s="15" customFormat="1" x14ac:dyDescent="0.3"/>
    <row r="53" s="15" customFormat="1" x14ac:dyDescent="0.3"/>
    <row r="54" s="15" customFormat="1" x14ac:dyDescent="0.3"/>
    <row r="55" s="15" customFormat="1" x14ac:dyDescent="0.3"/>
    <row r="56" s="15" customFormat="1" x14ac:dyDescent="0.3"/>
    <row r="57" s="15" customFormat="1" x14ac:dyDescent="0.3"/>
    <row r="58" s="15" customFormat="1" x14ac:dyDescent="0.3"/>
    <row r="59" s="15" customFormat="1" x14ac:dyDescent="0.3"/>
    <row r="60" s="15" customFormat="1" x14ac:dyDescent="0.3"/>
    <row r="61" s="15" customFormat="1" x14ac:dyDescent="0.3"/>
    <row r="62" s="15" customFormat="1" x14ac:dyDescent="0.3"/>
    <row r="63" s="15" customFormat="1" x14ac:dyDescent="0.3"/>
    <row r="64" s="15" customFormat="1" x14ac:dyDescent="0.3"/>
    <row r="65" s="15" customFormat="1" x14ac:dyDescent="0.3"/>
    <row r="66" s="15" customFormat="1" x14ac:dyDescent="0.3"/>
    <row r="67" s="15" customFormat="1" x14ac:dyDescent="0.3"/>
    <row r="68" s="15" customFormat="1" x14ac:dyDescent="0.3"/>
    <row r="69" s="15" customFormat="1" x14ac:dyDescent="0.3"/>
    <row r="70" s="15" customFormat="1" x14ac:dyDescent="0.3"/>
    <row r="71" s="15" customFormat="1" x14ac:dyDescent="0.3"/>
    <row r="72" s="15" customFormat="1" x14ac:dyDescent="0.3"/>
    <row r="73" s="15" customFormat="1" x14ac:dyDescent="0.3"/>
    <row r="74" s="15" customFormat="1" x14ac:dyDescent="0.3"/>
    <row r="75" s="15" customFormat="1" x14ac:dyDescent="0.3"/>
    <row r="76" s="15" customFormat="1" x14ac:dyDescent="0.3"/>
    <row r="77" s="15" customFormat="1" x14ac:dyDescent="0.3"/>
    <row r="78" s="15" customFormat="1" x14ac:dyDescent="0.3"/>
    <row r="79" s="15" customFormat="1" x14ac:dyDescent="0.3"/>
    <row r="80" s="15" customFormat="1" x14ac:dyDescent="0.3"/>
    <row r="81" s="15" customFormat="1" x14ac:dyDescent="0.3"/>
    <row r="82" s="15" customFormat="1" x14ac:dyDescent="0.3"/>
    <row r="83" s="15" customFormat="1" x14ac:dyDescent="0.3"/>
    <row r="84" s="15" customFormat="1" x14ac:dyDescent="0.3"/>
    <row r="85" s="15" customFormat="1" x14ac:dyDescent="0.3"/>
    <row r="86" s="15" customFormat="1" x14ac:dyDescent="0.3"/>
    <row r="87" s="15" customFormat="1" x14ac:dyDescent="0.3"/>
    <row r="88" s="15" customFormat="1" x14ac:dyDescent="0.3"/>
    <row r="89" s="15" customFormat="1" x14ac:dyDescent="0.3"/>
    <row r="90" s="15" customFormat="1" x14ac:dyDescent="0.3"/>
    <row r="91" s="15" customFormat="1" x14ac:dyDescent="0.3"/>
    <row r="92" s="15" customFormat="1" x14ac:dyDescent="0.3"/>
    <row r="93" s="15" customFormat="1" x14ac:dyDescent="0.3"/>
    <row r="94" s="15" customFormat="1" x14ac:dyDescent="0.3"/>
    <row r="95" s="15" customFormat="1" x14ac:dyDescent="0.3"/>
    <row r="96" s="15" customFormat="1" x14ac:dyDescent="0.3"/>
    <row r="97" s="15" customFormat="1" x14ac:dyDescent="0.3"/>
    <row r="98" s="15" customFormat="1" x14ac:dyDescent="0.3"/>
    <row r="99" s="15" customFormat="1" x14ac:dyDescent="0.3"/>
    <row r="100" s="15" customFormat="1" x14ac:dyDescent="0.3"/>
    <row r="101" s="15" customFormat="1" x14ac:dyDescent="0.3"/>
    <row r="102" s="15" customFormat="1" x14ac:dyDescent="0.3"/>
    <row r="103" s="15" customFormat="1" x14ac:dyDescent="0.3"/>
    <row r="104" s="15" customFormat="1" x14ac:dyDescent="0.3"/>
    <row r="105" s="15" customFormat="1" x14ac:dyDescent="0.3"/>
    <row r="106" s="15" customFormat="1" x14ac:dyDescent="0.3"/>
    <row r="107" s="15" customFormat="1" x14ac:dyDescent="0.3"/>
    <row r="108" s="15" customFormat="1" x14ac:dyDescent="0.3"/>
    <row r="109" s="15" customFormat="1" x14ac:dyDescent="0.3"/>
  </sheetData>
  <mergeCells count="1">
    <mergeCell ref="A39:H39"/>
  </mergeCells>
  <conditionalFormatting sqref="C8:R8">
    <cfRule type="cellIs" dxfId="37" priority="10" stopIfTrue="1" operator="equal">
      <formula>$G$3</formula>
    </cfRule>
  </conditionalFormatting>
  <conditionalFormatting sqref="G7:K7">
    <cfRule type="cellIs" dxfId="36" priority="11" stopIfTrue="1" operator="equal">
      <formula>1</formula>
    </cfRule>
  </conditionalFormatting>
  <conditionalFormatting sqref="C10:Q10">
    <cfRule type="expression" dxfId="35" priority="9">
      <formula>AC10=1</formula>
    </cfRule>
    <cfRule type="expression" dxfId="34" priority="12" stopIfTrue="1">
      <formula>AC6=1</formula>
    </cfRule>
  </conditionalFormatting>
  <conditionalFormatting sqref="G4">
    <cfRule type="expression" dxfId="33" priority="8" stopIfTrue="1">
      <formula>$Z$12=1</formula>
    </cfRule>
  </conditionalFormatting>
  <conditionalFormatting sqref="G5">
    <cfRule type="expression" dxfId="32" priority="7" stopIfTrue="1">
      <formula>$Z$12=1</formula>
    </cfRule>
  </conditionalFormatting>
  <conditionalFormatting sqref="G6">
    <cfRule type="expression" dxfId="31" priority="6" stopIfTrue="1">
      <formula>$Z$12=1</formula>
    </cfRule>
  </conditionalFormatting>
  <conditionalFormatting sqref="R10">
    <cfRule type="expression" dxfId="30" priority="4">
      <formula>AR10=1</formula>
    </cfRule>
    <cfRule type="expression" dxfId="29" priority="5" stopIfTrue="1">
      <formula>AR6=1</formula>
    </cfRule>
  </conditionalFormatting>
  <conditionalFormatting sqref="B8">
    <cfRule type="cellIs" dxfId="28" priority="2" stopIfTrue="1" operator="equal">
      <formula>$G$3</formula>
    </cfRule>
  </conditionalFormatting>
  <conditionalFormatting sqref="B10">
    <cfRule type="expression" dxfId="27" priority="1">
      <formula>AA10=1</formula>
    </cfRule>
    <cfRule type="expression" dxfId="26" priority="3" stopIfTrue="1">
      <formula>AA6=1</formula>
    </cfRule>
  </conditionalFormatting>
  <dataValidations count="1">
    <dataValidation type="list" allowBlank="1" showInputMessage="1" showErrorMessage="1" sqref="G3">
      <formula1>$B$8:$R$8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93"/>
  <sheetViews>
    <sheetView workbookViewId="0">
      <selection activeCell="M2" sqref="M2"/>
    </sheetView>
  </sheetViews>
  <sheetFormatPr defaultRowHeight="14.4" x14ac:dyDescent="0.3"/>
  <cols>
    <col min="1" max="1" width="13.44140625" style="15" customWidth="1"/>
    <col min="2" max="2" width="13.44140625" style="14" customWidth="1"/>
    <col min="3" max="19" width="9.6640625" style="14" customWidth="1"/>
    <col min="20" max="24" width="0" style="15" hidden="1" customWidth="1"/>
    <col min="25" max="25" width="9.109375" style="15" hidden="1" customWidth="1"/>
    <col min="26" max="26" width="19" style="15" hidden="1" customWidth="1"/>
    <col min="27" max="28" width="50.77734375" style="15" hidden="1" customWidth="1"/>
    <col min="29" max="29" width="32.109375" style="15" hidden="1" customWidth="1"/>
    <col min="30" max="30" width="6.44140625" style="15" hidden="1" customWidth="1"/>
    <col min="31" max="31" width="6.21875" style="15" hidden="1" customWidth="1"/>
    <col min="32" max="32" width="5" style="15" hidden="1" customWidth="1"/>
    <col min="33" max="33" width="11" style="15" hidden="1" customWidth="1"/>
    <col min="34" max="34" width="8.88671875" style="15" hidden="1" customWidth="1"/>
    <col min="35" max="35" width="7.44140625" style="15" hidden="1" customWidth="1"/>
    <col min="36" max="36" width="9.21875" style="15" hidden="1" customWidth="1"/>
    <col min="37" max="37" width="6.6640625" style="15" hidden="1" customWidth="1"/>
    <col min="38" max="38" width="4.21875" style="15" hidden="1" customWidth="1"/>
    <col min="39" max="39" width="8.6640625" style="15" hidden="1" customWidth="1"/>
    <col min="40" max="40" width="4.6640625" style="15" hidden="1" customWidth="1"/>
    <col min="41" max="41" width="7.44140625" style="15" hidden="1" customWidth="1"/>
    <col min="42" max="42" width="7.77734375" style="15" hidden="1" customWidth="1"/>
    <col min="43" max="43" width="5" style="15" hidden="1" customWidth="1"/>
    <col min="44" max="44" width="6.77734375" style="15" hidden="1" customWidth="1"/>
    <col min="45" max="45" width="4.21875" style="15" hidden="1" customWidth="1"/>
    <col min="46" max="46" width="9.109375" style="15" hidden="1" customWidth="1"/>
    <col min="47" max="55" width="0" style="15" hidden="1" customWidth="1"/>
    <col min="56" max="101" width="8.88671875" style="41"/>
    <col min="102" max="16384" width="8.88671875" style="14"/>
  </cols>
  <sheetData>
    <row r="1" spans="1:101" s="15" customFormat="1" x14ac:dyDescent="0.3">
      <c r="A1" s="22" t="s">
        <v>55</v>
      </c>
      <c r="B1" s="22"/>
      <c r="C1" s="22"/>
      <c r="D1" s="22"/>
      <c r="H1" s="22"/>
      <c r="K1" s="24"/>
      <c r="S1" s="22"/>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row>
    <row r="2" spans="1:101" s="15" customFormat="1" x14ac:dyDescent="0.3">
      <c r="D2" s="22"/>
      <c r="E2" s="22"/>
      <c r="Z2" s="25"/>
      <c r="AA2" s="25"/>
      <c r="AB2" s="25"/>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row>
    <row r="3" spans="1:101" s="15" customFormat="1" x14ac:dyDescent="0.3">
      <c r="C3" s="24" t="s">
        <v>1</v>
      </c>
      <c r="D3" s="24"/>
      <c r="E3" s="24"/>
      <c r="F3" s="23"/>
      <c r="G3" s="26" t="s">
        <v>2</v>
      </c>
      <c r="R3" s="39"/>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row>
    <row r="4" spans="1:101" s="15" customFormat="1" x14ac:dyDescent="0.3">
      <c r="C4" s="23" t="s">
        <v>3</v>
      </c>
      <c r="D4" s="27" t="str">
        <f>G3</f>
        <v>Beet</v>
      </c>
      <c r="E4" s="23" t="s">
        <v>4</v>
      </c>
      <c r="F4" s="23"/>
      <c r="G4" s="28">
        <v>35</v>
      </c>
      <c r="H4" s="29" t="str">
        <f>IF(Z8=1,"","&lt;= enter cash price if no futures market")</f>
        <v>&lt;= enter cash price if no futures market</v>
      </c>
      <c r="I4" s="30"/>
      <c r="J4" s="30"/>
      <c r="K4" s="30"/>
      <c r="L4" s="30"/>
      <c r="AB4" s="25" t="s">
        <v>56</v>
      </c>
      <c r="AC4" s="15" t="str">
        <f>C8</f>
        <v>S. Wht</v>
      </c>
      <c r="AD4" s="15" t="str">
        <f>D8</f>
        <v>Durum</v>
      </c>
      <c r="AE4" s="15" t="str">
        <f>E8</f>
        <v>Barley</v>
      </c>
      <c r="AF4" s="15" t="str">
        <f>F8</f>
        <v>Corn</v>
      </c>
      <c r="AG4" s="15" t="str">
        <f>G8</f>
        <v>Soybean</v>
      </c>
      <c r="AH4" s="15" t="str">
        <f>H8</f>
        <v>Drybeans</v>
      </c>
      <c r="AI4" s="15" t="str">
        <f>I8</f>
        <v>Oil Snflr</v>
      </c>
      <c r="AJ4" s="15" t="str">
        <f>J8</f>
        <v>Conf Snflr</v>
      </c>
      <c r="AK4" s="15" t="str">
        <f>K8</f>
        <v>Canola</v>
      </c>
      <c r="AL4" s="15" t="str">
        <f>L8</f>
        <v>Flax</v>
      </c>
      <c r="AM4" s="15" t="str">
        <f>M8</f>
        <v>Field Pea</v>
      </c>
      <c r="AN4" s="15" t="str">
        <f>N8</f>
        <v>Oats</v>
      </c>
      <c r="AO4" s="15" t="str">
        <f>O8</f>
        <v>Mustard</v>
      </c>
      <c r="AP4" s="15" t="str">
        <f>P8</f>
        <v>Buckwht</v>
      </c>
      <c r="AQ4" s="15" t="str">
        <f>Q8</f>
        <v>Millet</v>
      </c>
      <c r="AR4" s="15" t="str">
        <f>R8</f>
        <v>W.Wht</v>
      </c>
      <c r="AS4" s="15" t="str">
        <f>S8</f>
        <v>Rye</v>
      </c>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row>
    <row r="5" spans="1:101" s="15" customFormat="1" x14ac:dyDescent="0.3">
      <c r="C5" s="23" t="s">
        <v>5</v>
      </c>
      <c r="D5" s="23"/>
      <c r="E5" s="23"/>
      <c r="F5" s="23"/>
      <c r="G5" s="28">
        <v>0</v>
      </c>
      <c r="H5" s="29" t="str">
        <f>IF(G5&gt;0,"Basis is usually Negative",IF(Z8=1,"","&lt;= enter 0 basis if no futures market"))</f>
        <v>&lt;= enter 0 basis if no futures market</v>
      </c>
      <c r="Z5" s="15" t="s">
        <v>6</v>
      </c>
      <c r="AB5" s="15">
        <v>0</v>
      </c>
      <c r="AC5" s="15">
        <v>1</v>
      </c>
      <c r="AD5" s="15">
        <v>0</v>
      </c>
      <c r="AE5" s="15">
        <v>0</v>
      </c>
      <c r="AF5" s="15">
        <v>1</v>
      </c>
      <c r="AG5" s="15">
        <v>1</v>
      </c>
      <c r="AH5" s="15">
        <v>0</v>
      </c>
      <c r="AI5" s="15">
        <v>0</v>
      </c>
      <c r="AJ5" s="15">
        <v>0</v>
      </c>
      <c r="AK5" s="15">
        <v>0</v>
      </c>
      <c r="AL5" s="15">
        <v>0</v>
      </c>
      <c r="AM5" s="15">
        <v>0</v>
      </c>
      <c r="AN5" s="15">
        <v>1</v>
      </c>
      <c r="AO5" s="15">
        <v>0</v>
      </c>
      <c r="AP5" s="15">
        <v>0</v>
      </c>
      <c r="AQ5" s="15">
        <v>0</v>
      </c>
      <c r="AR5" s="15">
        <v>1</v>
      </c>
      <c r="AS5" s="15">
        <v>0</v>
      </c>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row>
    <row r="6" spans="1:101" s="15" customFormat="1" x14ac:dyDescent="0.3">
      <c r="C6" s="23" t="s">
        <v>7</v>
      </c>
      <c r="D6" s="27" t="str">
        <f>G3</f>
        <v>Beet</v>
      </c>
      <c r="E6" s="23" t="s">
        <v>8</v>
      </c>
      <c r="F6" s="23"/>
      <c r="G6" s="31">
        <f>G4+G5</f>
        <v>35</v>
      </c>
      <c r="Z6" s="15" t="s">
        <v>9</v>
      </c>
      <c r="AB6" s="15">
        <f>IF($G$3=B8,1,0)</f>
        <v>1</v>
      </c>
      <c r="AC6" s="15">
        <f>IF($G$3=C8,1,0)</f>
        <v>0</v>
      </c>
      <c r="AD6" s="15">
        <f>IF($G$3=D8,1,0)</f>
        <v>0</v>
      </c>
      <c r="AE6" s="15">
        <f>IF($G$3=E8,1,0)</f>
        <v>0</v>
      </c>
      <c r="AF6" s="15">
        <f>IF($G$3=F8,1,0)</f>
        <v>0</v>
      </c>
      <c r="AG6" s="15">
        <f>IF($G$3=G8,1,0)</f>
        <v>0</v>
      </c>
      <c r="AH6" s="15">
        <f>IF($G$3=H8,1,0)</f>
        <v>0</v>
      </c>
      <c r="AI6" s="15">
        <f>IF($G$3=I8,1,0)</f>
        <v>0</v>
      </c>
      <c r="AJ6" s="15">
        <f>IF($G$3=J8,1,0)</f>
        <v>0</v>
      </c>
      <c r="AK6" s="15">
        <f>IF($G$3=K8,1,0)</f>
        <v>0</v>
      </c>
      <c r="AL6" s="15">
        <f>IF($G$3=L8,1,0)</f>
        <v>0</v>
      </c>
      <c r="AM6" s="15">
        <f>IF($G$3=M8,1,0)</f>
        <v>0</v>
      </c>
      <c r="AN6" s="15">
        <f>IF($G$3=N8,1,0)</f>
        <v>0</v>
      </c>
      <c r="AO6" s="15">
        <f>IF($G$3=O8,1,0)</f>
        <v>0</v>
      </c>
      <c r="AP6" s="15">
        <f>IF($G$3=P8,1,0)</f>
        <v>0</v>
      </c>
      <c r="AQ6" s="15">
        <f>IF($G$3=Q8,1,0)</f>
        <v>0</v>
      </c>
      <c r="AR6" s="15">
        <f>IF($G$3=R8,1,0)</f>
        <v>0</v>
      </c>
      <c r="AS6" s="15">
        <f>IF($G$3=S8,1,0)</f>
        <v>0</v>
      </c>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row>
    <row r="7" spans="1:101" s="15" customFormat="1" x14ac:dyDescent="0.3">
      <c r="Z7" s="25" t="s">
        <v>10</v>
      </c>
      <c r="AB7" s="15">
        <f>IF(AB5+AB6=2,1,0)</f>
        <v>0</v>
      </c>
      <c r="AC7" s="15">
        <f>IF(AC5+AC6=2,1,0)</f>
        <v>0</v>
      </c>
      <c r="AD7" s="15">
        <f t="shared" ref="AD7:AS7" si="0">IF(AD5+AD6=2,1,0)</f>
        <v>0</v>
      </c>
      <c r="AE7" s="15">
        <f t="shared" si="0"/>
        <v>0</v>
      </c>
      <c r="AF7" s="15">
        <f t="shared" si="0"/>
        <v>0</v>
      </c>
      <c r="AG7" s="15">
        <f t="shared" si="0"/>
        <v>0</v>
      </c>
      <c r="AH7" s="15">
        <f t="shared" si="0"/>
        <v>0</v>
      </c>
      <c r="AI7" s="15">
        <f t="shared" si="0"/>
        <v>0</v>
      </c>
      <c r="AJ7" s="15">
        <f t="shared" si="0"/>
        <v>0</v>
      </c>
      <c r="AK7" s="15">
        <f t="shared" si="0"/>
        <v>0</v>
      </c>
      <c r="AL7" s="15">
        <f t="shared" si="0"/>
        <v>0</v>
      </c>
      <c r="AM7" s="15">
        <f t="shared" si="0"/>
        <v>0</v>
      </c>
      <c r="AN7" s="15">
        <f t="shared" si="0"/>
        <v>0</v>
      </c>
      <c r="AO7" s="15">
        <f t="shared" si="0"/>
        <v>0</v>
      </c>
      <c r="AP7" s="15">
        <f t="shared" si="0"/>
        <v>0</v>
      </c>
      <c r="AQ7" s="15">
        <f t="shared" si="0"/>
        <v>0</v>
      </c>
      <c r="AR7" s="15">
        <f t="shared" si="0"/>
        <v>0</v>
      </c>
      <c r="AS7" s="15">
        <f t="shared" si="0"/>
        <v>0</v>
      </c>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row>
    <row r="8" spans="1:101" x14ac:dyDescent="0.3">
      <c r="A8" s="23"/>
      <c r="B8" s="17" t="s">
        <v>2</v>
      </c>
      <c r="C8" s="17" t="s">
        <v>11</v>
      </c>
      <c r="D8" s="17" t="s">
        <v>12</v>
      </c>
      <c r="E8" s="17" t="s">
        <v>13</v>
      </c>
      <c r="F8" s="17" t="s">
        <v>14</v>
      </c>
      <c r="G8" s="17" t="s">
        <v>15</v>
      </c>
      <c r="H8" s="17" t="s">
        <v>16</v>
      </c>
      <c r="I8" s="17" t="s">
        <v>17</v>
      </c>
      <c r="J8" s="17" t="s">
        <v>18</v>
      </c>
      <c r="K8" s="17" t="s">
        <v>19</v>
      </c>
      <c r="L8" s="17" t="s">
        <v>20</v>
      </c>
      <c r="M8" s="17" t="s">
        <v>21</v>
      </c>
      <c r="N8" s="17" t="s">
        <v>22</v>
      </c>
      <c r="O8" s="17" t="s">
        <v>23</v>
      </c>
      <c r="P8" s="17" t="s">
        <v>24</v>
      </c>
      <c r="Q8" s="17" t="s">
        <v>25</v>
      </c>
      <c r="R8" s="17" t="s">
        <v>26</v>
      </c>
      <c r="S8" s="17" t="s">
        <v>57</v>
      </c>
      <c r="Z8" s="35">
        <f>SUM(AC7:AS7)</f>
        <v>0</v>
      </c>
      <c r="AA8" s="25" t="s">
        <v>27</v>
      </c>
      <c r="AB8" s="25"/>
    </row>
    <row r="9" spans="1:101" x14ac:dyDescent="0.3">
      <c r="A9" s="23" t="s">
        <v>28</v>
      </c>
      <c r="B9" s="18">
        <v>25</v>
      </c>
      <c r="C9" s="18">
        <v>54</v>
      </c>
      <c r="D9" s="18">
        <v>48</v>
      </c>
      <c r="E9" s="18">
        <v>68</v>
      </c>
      <c r="F9" s="18">
        <v>125</v>
      </c>
      <c r="G9" s="18">
        <v>33</v>
      </c>
      <c r="H9" s="18">
        <v>1610</v>
      </c>
      <c r="I9" s="18">
        <v>1560</v>
      </c>
      <c r="J9" s="18">
        <v>1290</v>
      </c>
      <c r="K9" s="18">
        <v>1630</v>
      </c>
      <c r="L9" s="18">
        <v>18</v>
      </c>
      <c r="M9" s="18">
        <v>35</v>
      </c>
      <c r="N9" s="18">
        <v>75</v>
      </c>
      <c r="O9" s="18">
        <v>850</v>
      </c>
      <c r="P9" s="18">
        <v>950</v>
      </c>
      <c r="Q9" s="18">
        <v>1700</v>
      </c>
      <c r="R9" s="18">
        <v>53</v>
      </c>
      <c r="S9" s="18">
        <v>47</v>
      </c>
    </row>
    <row r="10" spans="1:101" x14ac:dyDescent="0.3">
      <c r="A10" s="23" t="s">
        <v>29</v>
      </c>
      <c r="B10" s="19">
        <f>IF($G$3=B8,$G$6,B11/B9)</f>
        <v>35</v>
      </c>
      <c r="C10" s="19">
        <f>IF($G$3=C8,$G$6,C11/C9)</f>
        <v>9.988793888888889</v>
      </c>
      <c r="D10" s="19">
        <f t="shared" ref="D10:S10" si="1">IF($G$3=D8,$G$6,D11/D9)</f>
        <v>11.233120208333332</v>
      </c>
      <c r="E10" s="19">
        <f t="shared" si="1"/>
        <v>7.54515125</v>
      </c>
      <c r="F10" s="19">
        <f t="shared" si="1"/>
        <v>5.2044725600000001</v>
      </c>
      <c r="G10" s="19">
        <f t="shared" si="1"/>
        <v>15.615329545454546</v>
      </c>
      <c r="H10" s="19">
        <f t="shared" si="1"/>
        <v>0.36920695652173913</v>
      </c>
      <c r="I10" s="19">
        <f t="shared" si="1"/>
        <v>0.3400336602564103</v>
      </c>
      <c r="J10" s="19">
        <f t="shared" si="1"/>
        <v>0.43414607751937989</v>
      </c>
      <c r="K10" s="19">
        <f t="shared" si="1"/>
        <v>0.34340554907975457</v>
      </c>
      <c r="L10" s="19">
        <f t="shared" si="1"/>
        <v>25.725939166666667</v>
      </c>
      <c r="M10" s="19">
        <f t="shared" si="1"/>
        <v>14.484816</v>
      </c>
      <c r="N10" s="19">
        <f t="shared" si="1"/>
        <v>6.3529358666666669</v>
      </c>
      <c r="O10" s="19">
        <f t="shared" si="1"/>
        <v>0.54606345294117642</v>
      </c>
      <c r="P10" s="19">
        <f t="shared" si="1"/>
        <v>0.48231134736842107</v>
      </c>
      <c r="Q10" s="19">
        <f t="shared" si="1"/>
        <v>0.25462098529411764</v>
      </c>
      <c r="R10" s="19">
        <f t="shared" si="1"/>
        <v>9.900183207547169</v>
      </c>
      <c r="S10" s="19">
        <f t="shared" si="1"/>
        <v>10.326835638297872</v>
      </c>
      <c r="Z10" s="33" t="s">
        <v>30</v>
      </c>
      <c r="AA10" s="25"/>
      <c r="AB10" s="15">
        <v>0</v>
      </c>
      <c r="AC10" s="15">
        <v>0</v>
      </c>
      <c r="AD10" s="15">
        <v>0</v>
      </c>
      <c r="AE10" s="15">
        <v>0</v>
      </c>
      <c r="AF10" s="15">
        <v>0</v>
      </c>
      <c r="AG10" s="15">
        <v>0</v>
      </c>
      <c r="AH10" s="15">
        <v>1</v>
      </c>
      <c r="AI10" s="15">
        <v>1</v>
      </c>
      <c r="AJ10" s="15">
        <v>1</v>
      </c>
      <c r="AK10" s="15">
        <v>1</v>
      </c>
      <c r="AL10" s="15">
        <v>0</v>
      </c>
      <c r="AM10" s="15">
        <v>0</v>
      </c>
      <c r="AN10" s="15">
        <v>0</v>
      </c>
      <c r="AO10" s="15">
        <v>1</v>
      </c>
      <c r="AP10" s="15">
        <v>1</v>
      </c>
      <c r="AQ10" s="15">
        <v>1</v>
      </c>
      <c r="AR10" s="15">
        <v>0</v>
      </c>
      <c r="AS10" s="15">
        <v>0</v>
      </c>
    </row>
    <row r="11" spans="1:101" s="15" customFormat="1" x14ac:dyDescent="0.3">
      <c r="A11" s="23" t="s">
        <v>31</v>
      </c>
      <c r="B11" s="32">
        <f t="shared" ref="B11" si="2">IF($G$3=B8,B9*B10,$AC$17+B25)</f>
        <v>875</v>
      </c>
      <c r="C11" s="32">
        <f>IF($G$3=C8,C9*C10,$AC$17+C25)</f>
        <v>539.39486999999997</v>
      </c>
      <c r="D11" s="32">
        <f>IF($G$3=D8,D9*D10,$AC$17+D25)</f>
        <v>539.18976999999995</v>
      </c>
      <c r="E11" s="32">
        <f>IF($G$3=E8,E9*E10,$AC$17+E25)</f>
        <v>513.07028500000001</v>
      </c>
      <c r="F11" s="32">
        <f>IF($G$3=F8,F9*F10,$AC$17+F25)</f>
        <v>650.55907000000002</v>
      </c>
      <c r="G11" s="32">
        <f>IF($G$3=G8,G9*G10,$AC$17+G25)</f>
        <v>515.30587500000001</v>
      </c>
      <c r="H11" s="32">
        <f>IF($G$3=H8,H9*H10,$AC$17+H25)</f>
        <v>594.42319999999995</v>
      </c>
      <c r="I11" s="32">
        <f>IF($G$3=I8,I9*I10,$AC$17+I25)</f>
        <v>530.45251000000007</v>
      </c>
      <c r="J11" s="32">
        <f>IF($G$3=J8,J9*J10,$AC$17+J25)</f>
        <v>560.04844000000003</v>
      </c>
      <c r="K11" s="32">
        <f>IF($G$3=K8,K9*K10,$AC$17+K25)</f>
        <v>559.75104499999998</v>
      </c>
      <c r="L11" s="32">
        <f>IF($G$3=L8,L9*L10,$AC$17+L25)</f>
        <v>463.06690500000002</v>
      </c>
      <c r="M11" s="32">
        <f>IF($G$3=M8,M9*M10,$AC$17+M25)</f>
        <v>506.96856000000002</v>
      </c>
      <c r="N11" s="32">
        <f>IF($G$3=N8,N9*N10,$AC$17+N25)</f>
        <v>476.47019</v>
      </c>
      <c r="O11" s="32">
        <f>IF($G$3=O8,O9*O10,$AC$17+O25)</f>
        <v>464.15393499999999</v>
      </c>
      <c r="P11" s="32">
        <f>IF($G$3=P8,P9*P10,$AC$17+P25)</f>
        <v>458.19578000000001</v>
      </c>
      <c r="Q11" s="32">
        <f>IF($G$3=Q8,Q9*Q10,$AC$17+Q25)</f>
        <v>432.85567500000002</v>
      </c>
      <c r="R11" s="32">
        <f>IF($G$3=R8,R9*R10,$AC$17+R25)</f>
        <v>524.70970999999997</v>
      </c>
      <c r="S11" s="32">
        <f>IF($G$3=S8,S9*S10,$AC$17+S25)</f>
        <v>485.36127499999998</v>
      </c>
      <c r="Z11" s="33" t="s">
        <v>32</v>
      </c>
      <c r="AB11" s="15">
        <f t="shared" ref="AB11:AS11" si="3">IF(AB6+AB10=2,1,0)</f>
        <v>0</v>
      </c>
      <c r="AC11" s="15">
        <f t="shared" si="3"/>
        <v>0</v>
      </c>
      <c r="AD11" s="15">
        <f t="shared" si="3"/>
        <v>0</v>
      </c>
      <c r="AE11" s="15">
        <f t="shared" si="3"/>
        <v>0</v>
      </c>
      <c r="AF11" s="15">
        <f t="shared" si="3"/>
        <v>0</v>
      </c>
      <c r="AG11" s="15">
        <f t="shared" si="3"/>
        <v>0</v>
      </c>
      <c r="AH11" s="15">
        <f t="shared" si="3"/>
        <v>0</v>
      </c>
      <c r="AI11" s="15">
        <f t="shared" si="3"/>
        <v>0</v>
      </c>
      <c r="AJ11" s="15">
        <f t="shared" si="3"/>
        <v>0</v>
      </c>
      <c r="AK11" s="15">
        <f t="shared" si="3"/>
        <v>0</v>
      </c>
      <c r="AL11" s="15">
        <f t="shared" si="3"/>
        <v>0</v>
      </c>
      <c r="AM11" s="15">
        <f t="shared" si="3"/>
        <v>0</v>
      </c>
      <c r="AN11" s="15">
        <f t="shared" si="3"/>
        <v>0</v>
      </c>
      <c r="AO11" s="15">
        <f t="shared" si="3"/>
        <v>0</v>
      </c>
      <c r="AP11" s="15">
        <f t="shared" si="3"/>
        <v>0</v>
      </c>
      <c r="AQ11" s="15">
        <f t="shared" si="3"/>
        <v>0</v>
      </c>
      <c r="AR11" s="15">
        <f t="shared" si="3"/>
        <v>0</v>
      </c>
      <c r="AS11" s="15">
        <f t="shared" si="3"/>
        <v>0</v>
      </c>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row>
    <row r="12" spans="1:101" s="15" customFormat="1" x14ac:dyDescent="0.3">
      <c r="A12" s="23"/>
      <c r="B12" s="34"/>
      <c r="C12" s="34"/>
      <c r="D12" s="34"/>
      <c r="E12" s="34"/>
      <c r="F12" s="34"/>
      <c r="G12" s="34"/>
      <c r="H12" s="34"/>
      <c r="I12" s="34"/>
      <c r="J12" s="34"/>
      <c r="K12" s="34"/>
      <c r="L12" s="34"/>
      <c r="M12" s="34"/>
      <c r="N12" s="34"/>
      <c r="O12" s="34"/>
      <c r="P12" s="34"/>
      <c r="Q12" s="34"/>
      <c r="R12" s="34"/>
      <c r="S12" s="34"/>
      <c r="Z12" s="35">
        <f>SUM(AC11:AS11)</f>
        <v>0</v>
      </c>
      <c r="AA12" s="25" t="s">
        <v>33</v>
      </c>
      <c r="AB12" s="25"/>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row>
    <row r="13" spans="1:101" s="15" customFormat="1" x14ac:dyDescent="0.3">
      <c r="A13" s="23" t="s">
        <v>34</v>
      </c>
      <c r="B13" s="34"/>
      <c r="C13" s="34"/>
      <c r="D13" s="34"/>
      <c r="E13" s="34"/>
      <c r="F13" s="34"/>
      <c r="G13" s="34"/>
      <c r="H13" s="34"/>
      <c r="I13" s="34"/>
      <c r="J13" s="34"/>
      <c r="K13" s="34"/>
      <c r="L13" s="34"/>
      <c r="M13" s="34"/>
      <c r="N13" s="34"/>
      <c r="O13" s="34"/>
      <c r="P13" s="34"/>
      <c r="Q13" s="34"/>
      <c r="R13" s="34"/>
      <c r="S13" s="34"/>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row>
    <row r="14" spans="1:101" x14ac:dyDescent="0.3">
      <c r="A14" s="23" t="s">
        <v>35</v>
      </c>
      <c r="B14" s="16">
        <v>100</v>
      </c>
      <c r="C14" s="16">
        <v>17.5</v>
      </c>
      <c r="D14" s="16">
        <v>22.75</v>
      </c>
      <c r="E14" s="16">
        <v>14</v>
      </c>
      <c r="F14" s="16">
        <v>83.47</v>
      </c>
      <c r="G14" s="16">
        <v>65.75</v>
      </c>
      <c r="H14" s="16">
        <v>56.1</v>
      </c>
      <c r="I14" s="16">
        <v>33</v>
      </c>
      <c r="J14" s="16">
        <v>51.3</v>
      </c>
      <c r="K14" s="16">
        <v>57</v>
      </c>
      <c r="L14" s="16">
        <v>16</v>
      </c>
      <c r="M14" s="16">
        <v>42</v>
      </c>
      <c r="N14" s="16">
        <v>13</v>
      </c>
      <c r="O14" s="16">
        <v>24</v>
      </c>
      <c r="P14" s="16">
        <v>22.5</v>
      </c>
      <c r="Q14" s="16">
        <v>6.25</v>
      </c>
      <c r="R14" s="16">
        <v>9.3000000000000007</v>
      </c>
      <c r="S14" s="16">
        <v>9.3000000000000007</v>
      </c>
      <c r="AC14" s="15" t="s">
        <v>36</v>
      </c>
    </row>
    <row r="15" spans="1:101" x14ac:dyDescent="0.3">
      <c r="A15" s="23" t="s">
        <v>37</v>
      </c>
      <c r="B15" s="20">
        <v>75</v>
      </c>
      <c r="C15" s="20">
        <v>22</v>
      </c>
      <c r="D15" s="20">
        <v>22</v>
      </c>
      <c r="E15" s="20">
        <v>19.2</v>
      </c>
      <c r="F15" s="20">
        <v>24</v>
      </c>
      <c r="G15" s="20">
        <v>24</v>
      </c>
      <c r="H15" s="20">
        <v>45.8</v>
      </c>
      <c r="I15" s="20">
        <v>27</v>
      </c>
      <c r="J15" s="20">
        <v>29.2</v>
      </c>
      <c r="K15" s="20">
        <v>22.5</v>
      </c>
      <c r="L15" s="20">
        <v>21</v>
      </c>
      <c r="M15" s="20">
        <v>31.5</v>
      </c>
      <c r="N15" s="20">
        <v>5.25</v>
      </c>
      <c r="O15" s="20">
        <v>13.7</v>
      </c>
      <c r="P15" s="20">
        <v>11.5</v>
      </c>
      <c r="Q15" s="20">
        <v>3.25</v>
      </c>
      <c r="R15" s="20">
        <v>23.9</v>
      </c>
      <c r="S15" s="20">
        <v>6.5</v>
      </c>
      <c r="AB15" s="15">
        <f>IF($G$3=B8,B27,0)</f>
        <v>362.25</v>
      </c>
      <c r="AC15" s="15">
        <f>IF($G$3=C8,C27,0)</f>
        <v>0</v>
      </c>
      <c r="AD15" s="15">
        <f>IF($G$3=D8,D27,0)</f>
        <v>0</v>
      </c>
      <c r="AE15" s="15">
        <f>IF($G$3=E8,E27,0)</f>
        <v>0</v>
      </c>
      <c r="AF15" s="15">
        <f>IF($G$3=F8,F27,0)</f>
        <v>0</v>
      </c>
      <c r="AG15" s="15">
        <f>IF($G$3=G8,G27,0)</f>
        <v>0</v>
      </c>
      <c r="AH15" s="15">
        <f>IF($G$3=H8,H27,0)</f>
        <v>0</v>
      </c>
      <c r="AI15" s="15">
        <f>IF($G$3=I8,I27,0)</f>
        <v>0</v>
      </c>
      <c r="AJ15" s="15">
        <f>IF($G$3=J8,J27,0)</f>
        <v>0</v>
      </c>
      <c r="AK15" s="15">
        <f>IF($G$3=K8,K27,0)</f>
        <v>0</v>
      </c>
      <c r="AL15" s="15">
        <f>IF($G$3=L8,L27,0)</f>
        <v>0</v>
      </c>
      <c r="AM15" s="15">
        <f>IF($G$3=M8,M27,0)</f>
        <v>0</v>
      </c>
      <c r="AN15" s="15">
        <f>IF($G$3=N8,N27,0)</f>
        <v>0</v>
      </c>
      <c r="AO15" s="15">
        <f>IF($G$3=O8,O27,0)</f>
        <v>0</v>
      </c>
      <c r="AP15" s="15">
        <f>IF($G$3=P8,P27,0)</f>
        <v>0</v>
      </c>
      <c r="AQ15" s="15">
        <f>IF($G$3=Q8,Q27,0)</f>
        <v>0</v>
      </c>
      <c r="AR15" s="15">
        <f>IF($G$3=R8,R27,0)</f>
        <v>0</v>
      </c>
      <c r="AS15" s="15">
        <f>IF($G$3=S8,S27,0)</f>
        <v>0</v>
      </c>
    </row>
    <row r="16" spans="1:101" x14ac:dyDescent="0.3">
      <c r="A16" s="23" t="s">
        <v>38</v>
      </c>
      <c r="B16" s="20">
        <v>0</v>
      </c>
      <c r="C16" s="20">
        <v>17</v>
      </c>
      <c r="D16" s="20">
        <v>17</v>
      </c>
      <c r="E16" s="20">
        <v>17</v>
      </c>
      <c r="F16" s="20">
        <v>0</v>
      </c>
      <c r="G16" s="20">
        <v>0</v>
      </c>
      <c r="H16" s="20">
        <v>20</v>
      </c>
      <c r="I16" s="20">
        <v>0</v>
      </c>
      <c r="J16" s="20">
        <v>0</v>
      </c>
      <c r="K16" s="20">
        <v>0</v>
      </c>
      <c r="L16" s="20">
        <v>0</v>
      </c>
      <c r="M16" s="20">
        <v>1.5</v>
      </c>
      <c r="N16" s="20">
        <v>0</v>
      </c>
      <c r="O16" s="20">
        <v>0</v>
      </c>
      <c r="P16" s="20">
        <v>0</v>
      </c>
      <c r="Q16" s="20">
        <v>0</v>
      </c>
      <c r="R16" s="20">
        <v>9</v>
      </c>
      <c r="S16" s="20">
        <v>0</v>
      </c>
      <c r="AC16" s="15" t="s">
        <v>39</v>
      </c>
    </row>
    <row r="17" spans="1:101" x14ac:dyDescent="0.3">
      <c r="A17" s="23" t="s">
        <v>40</v>
      </c>
      <c r="B17" s="20">
        <v>0</v>
      </c>
      <c r="C17" s="20">
        <v>0</v>
      </c>
      <c r="D17" s="20">
        <v>0</v>
      </c>
      <c r="E17" s="20">
        <v>0</v>
      </c>
      <c r="F17" s="20">
        <v>0</v>
      </c>
      <c r="G17" s="20">
        <v>4</v>
      </c>
      <c r="H17" s="20">
        <v>0</v>
      </c>
      <c r="I17" s="20">
        <v>5</v>
      </c>
      <c r="J17" s="20">
        <v>10</v>
      </c>
      <c r="K17" s="20">
        <v>0</v>
      </c>
      <c r="L17" s="20">
        <v>0</v>
      </c>
      <c r="M17" s="20">
        <v>0</v>
      </c>
      <c r="N17" s="20">
        <v>0</v>
      </c>
      <c r="O17" s="20">
        <v>6</v>
      </c>
      <c r="P17" s="20">
        <v>0</v>
      </c>
      <c r="Q17" s="20">
        <v>0</v>
      </c>
      <c r="R17" s="20">
        <v>0</v>
      </c>
      <c r="S17" s="20">
        <v>0</v>
      </c>
      <c r="AC17" s="15">
        <f>SUM(AB15:AS15)</f>
        <v>362.25</v>
      </c>
    </row>
    <row r="18" spans="1:101" x14ac:dyDescent="0.3">
      <c r="A18" s="23" t="s">
        <v>41</v>
      </c>
      <c r="B18" s="20">
        <v>100</v>
      </c>
      <c r="C18" s="20">
        <v>67.010000000000005</v>
      </c>
      <c r="D18" s="20">
        <v>58.12</v>
      </c>
      <c r="E18" s="20">
        <v>49.73</v>
      </c>
      <c r="F18" s="20">
        <v>81.819999999999993</v>
      </c>
      <c r="G18" s="20">
        <v>7.38</v>
      </c>
      <c r="H18" s="20">
        <v>35.729999999999997</v>
      </c>
      <c r="I18" s="20">
        <v>33.729999999999997</v>
      </c>
      <c r="J18" s="20">
        <v>25.65</v>
      </c>
      <c r="K18" s="20">
        <v>60.61</v>
      </c>
      <c r="L18" s="20">
        <v>18.510000000000002</v>
      </c>
      <c r="M18" s="20">
        <v>9.06</v>
      </c>
      <c r="N18" s="20">
        <v>46.27</v>
      </c>
      <c r="O18" s="20">
        <v>21.76</v>
      </c>
      <c r="P18" s="20">
        <v>14.74</v>
      </c>
      <c r="Q18" s="20">
        <v>23.01</v>
      </c>
      <c r="R18" s="20">
        <v>65.53</v>
      </c>
      <c r="S18" s="20">
        <v>56.64</v>
      </c>
    </row>
    <row r="19" spans="1:101" x14ac:dyDescent="0.3">
      <c r="A19" s="23" t="s">
        <v>42</v>
      </c>
      <c r="B19" s="20">
        <v>25</v>
      </c>
      <c r="C19" s="20">
        <v>13.6</v>
      </c>
      <c r="D19" s="20">
        <v>17.5</v>
      </c>
      <c r="E19" s="20">
        <v>10.8</v>
      </c>
      <c r="F19" s="20">
        <v>20.3</v>
      </c>
      <c r="G19" s="20">
        <v>12.3</v>
      </c>
      <c r="H19" s="20">
        <v>17</v>
      </c>
      <c r="I19" s="20">
        <v>16.600000000000001</v>
      </c>
      <c r="J19" s="20">
        <v>21.5</v>
      </c>
      <c r="K19" s="20">
        <v>17.5</v>
      </c>
      <c r="L19" s="20">
        <v>7.5</v>
      </c>
      <c r="M19" s="20">
        <v>12.6</v>
      </c>
      <c r="N19" s="20">
        <v>7.4</v>
      </c>
      <c r="O19" s="20">
        <v>0</v>
      </c>
      <c r="P19" s="20">
        <v>10.6</v>
      </c>
      <c r="Q19" s="20">
        <v>0</v>
      </c>
      <c r="R19" s="20">
        <v>13.5</v>
      </c>
      <c r="S19" s="20">
        <v>11.1</v>
      </c>
      <c r="AC19" s="25" t="s">
        <v>43</v>
      </c>
      <c r="AG19" s="38">
        <v>5.0999999999999997E-2</v>
      </c>
    </row>
    <row r="20" spans="1:101" x14ac:dyDescent="0.3">
      <c r="A20" s="23" t="s">
        <v>44</v>
      </c>
      <c r="B20" s="20">
        <v>65</v>
      </c>
      <c r="C20" s="20">
        <v>14.45</v>
      </c>
      <c r="D20" s="20">
        <v>14.16</v>
      </c>
      <c r="E20" s="20">
        <v>15.02</v>
      </c>
      <c r="F20" s="20">
        <v>21.44</v>
      </c>
      <c r="G20" s="20">
        <v>12.26</v>
      </c>
      <c r="H20" s="20">
        <v>16.02</v>
      </c>
      <c r="I20" s="20">
        <v>14.83</v>
      </c>
      <c r="J20" s="20">
        <v>14.42</v>
      </c>
      <c r="K20" s="20">
        <v>14.04</v>
      </c>
      <c r="L20" s="20">
        <v>13.69</v>
      </c>
      <c r="M20" s="20">
        <v>14.43</v>
      </c>
      <c r="N20" s="20">
        <v>16.71</v>
      </c>
      <c r="O20" s="20">
        <v>13.17</v>
      </c>
      <c r="P20" s="20">
        <v>13.36</v>
      </c>
      <c r="Q20" s="20">
        <v>14.73</v>
      </c>
      <c r="R20" s="20">
        <v>12.34</v>
      </c>
      <c r="S20" s="20">
        <v>12.1</v>
      </c>
    </row>
    <row r="21" spans="1:101" x14ac:dyDescent="0.3">
      <c r="A21" s="23" t="s">
        <v>45</v>
      </c>
      <c r="B21" s="20">
        <v>90</v>
      </c>
      <c r="C21" s="20">
        <v>19.68</v>
      </c>
      <c r="D21" s="20">
        <v>19.510000000000002</v>
      </c>
      <c r="E21" s="20">
        <v>19.82</v>
      </c>
      <c r="F21" s="20">
        <v>26.11</v>
      </c>
      <c r="G21" s="20">
        <v>18.559999999999999</v>
      </c>
      <c r="H21" s="20">
        <v>22.75</v>
      </c>
      <c r="I21" s="20">
        <v>19.68</v>
      </c>
      <c r="J21" s="20">
        <v>19.440000000000001</v>
      </c>
      <c r="K21" s="20">
        <v>19.440000000000001</v>
      </c>
      <c r="L21" s="20">
        <v>20.11</v>
      </c>
      <c r="M21" s="20">
        <v>20.53</v>
      </c>
      <c r="N21" s="20">
        <v>21.25</v>
      </c>
      <c r="O21" s="20">
        <v>19.239999999999998</v>
      </c>
      <c r="P21" s="20">
        <v>19.36</v>
      </c>
      <c r="Q21" s="20">
        <v>20.11</v>
      </c>
      <c r="R21" s="20">
        <v>17.350000000000001</v>
      </c>
      <c r="S21" s="20">
        <v>16.91</v>
      </c>
    </row>
    <row r="22" spans="1:101" x14ac:dyDescent="0.3">
      <c r="A22" s="23" t="s">
        <v>46</v>
      </c>
      <c r="B22" s="20">
        <v>0</v>
      </c>
      <c r="C22" s="20">
        <v>0</v>
      </c>
      <c r="D22" s="20">
        <v>0</v>
      </c>
      <c r="E22" s="20">
        <v>0</v>
      </c>
      <c r="F22" s="20">
        <v>22.5</v>
      </c>
      <c r="G22" s="20">
        <v>0</v>
      </c>
      <c r="H22" s="20">
        <v>0</v>
      </c>
      <c r="I22" s="20">
        <v>4.68</v>
      </c>
      <c r="J22" s="20">
        <v>3.87</v>
      </c>
      <c r="K22" s="20">
        <v>0</v>
      </c>
      <c r="L22" s="20">
        <v>0</v>
      </c>
      <c r="M22" s="20">
        <v>0</v>
      </c>
      <c r="N22" s="20">
        <v>0</v>
      </c>
      <c r="O22" s="20">
        <v>0</v>
      </c>
      <c r="P22" s="20">
        <v>0</v>
      </c>
      <c r="Q22" s="20">
        <v>0</v>
      </c>
      <c r="R22" s="20">
        <v>0</v>
      </c>
      <c r="S22" s="20">
        <v>0</v>
      </c>
    </row>
    <row r="23" spans="1:101" x14ac:dyDescent="0.3">
      <c r="A23" s="23" t="s">
        <v>47</v>
      </c>
      <c r="B23" s="20">
        <v>45</v>
      </c>
      <c r="C23" s="20">
        <v>1.5</v>
      </c>
      <c r="D23" s="20">
        <v>1.5</v>
      </c>
      <c r="E23" s="20">
        <v>1.5</v>
      </c>
      <c r="F23" s="20">
        <v>1.5</v>
      </c>
      <c r="G23" s="20">
        <v>5</v>
      </c>
      <c r="H23" s="20">
        <v>13</v>
      </c>
      <c r="I23" s="20">
        <v>9.5</v>
      </c>
      <c r="J23" s="20">
        <v>17.5</v>
      </c>
      <c r="K23" s="20">
        <v>1.5</v>
      </c>
      <c r="L23" s="20">
        <v>1.5</v>
      </c>
      <c r="M23" s="20">
        <v>9.5</v>
      </c>
      <c r="N23" s="20">
        <v>1.5</v>
      </c>
      <c r="O23" s="20">
        <v>1.5</v>
      </c>
      <c r="P23" s="20">
        <v>1.5</v>
      </c>
      <c r="Q23" s="20">
        <v>1.5</v>
      </c>
      <c r="R23" s="20">
        <v>7.5</v>
      </c>
      <c r="S23" s="20">
        <v>7.5</v>
      </c>
    </row>
    <row r="24" spans="1:101" s="15" customFormat="1" x14ac:dyDescent="0.3">
      <c r="A24" s="23" t="s">
        <v>48</v>
      </c>
      <c r="B24" s="37">
        <f>SUM(B14:B23)*$AG$19*6/12</f>
        <v>12.75</v>
      </c>
      <c r="C24" s="37">
        <f>SUM(C14:C23)*$AG$19*6/12</f>
        <v>4.4048699999999998</v>
      </c>
      <c r="D24" s="37">
        <f t="shared" ref="D24:S24" si="4">SUM(D14:D23)*$AG$19*6/12</f>
        <v>4.3997699999999993</v>
      </c>
      <c r="E24" s="37">
        <f t="shared" si="4"/>
        <v>3.7502849999999994</v>
      </c>
      <c r="F24" s="37">
        <f t="shared" si="4"/>
        <v>7.1690700000000005</v>
      </c>
      <c r="G24" s="37">
        <f t="shared" si="4"/>
        <v>3.8058749999999999</v>
      </c>
      <c r="H24" s="37">
        <f t="shared" si="4"/>
        <v>5.7732000000000001</v>
      </c>
      <c r="I24" s="37">
        <f t="shared" si="4"/>
        <v>4.1825099999999997</v>
      </c>
      <c r="J24" s="37">
        <f t="shared" si="4"/>
        <v>4.9184399999999995</v>
      </c>
      <c r="K24" s="37">
        <f t="shared" si="4"/>
        <v>4.9110449999999997</v>
      </c>
      <c r="L24" s="37">
        <f t="shared" si="4"/>
        <v>2.5069049999999997</v>
      </c>
      <c r="M24" s="37">
        <f t="shared" si="4"/>
        <v>3.5985600000000004</v>
      </c>
      <c r="N24" s="37">
        <f t="shared" si="4"/>
        <v>2.8401900000000002</v>
      </c>
      <c r="O24" s="37">
        <f t="shared" si="4"/>
        <v>2.533935</v>
      </c>
      <c r="P24" s="37">
        <f t="shared" si="4"/>
        <v>2.38578</v>
      </c>
      <c r="Q24" s="37">
        <f t="shared" si="4"/>
        <v>1.7556750000000001</v>
      </c>
      <c r="R24" s="37">
        <f t="shared" si="4"/>
        <v>4.0397099999999995</v>
      </c>
      <c r="S24" s="37">
        <f t="shared" si="4"/>
        <v>3.0612749999999997</v>
      </c>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row>
    <row r="25" spans="1:101" s="15" customFormat="1" x14ac:dyDescent="0.3">
      <c r="A25" s="23" t="s">
        <v>49</v>
      </c>
      <c r="B25" s="32">
        <f t="shared" ref="B25:S25" si="5">SUM(B14:B24)</f>
        <v>512.75</v>
      </c>
      <c r="C25" s="32">
        <f t="shared" si="5"/>
        <v>177.14487</v>
      </c>
      <c r="D25" s="32">
        <f t="shared" si="5"/>
        <v>176.93976999999998</v>
      </c>
      <c r="E25" s="32">
        <f t="shared" si="5"/>
        <v>150.82028499999998</v>
      </c>
      <c r="F25" s="32">
        <f t="shared" si="5"/>
        <v>288.30906999999996</v>
      </c>
      <c r="G25" s="32">
        <f t="shared" si="5"/>
        <v>153.05587499999999</v>
      </c>
      <c r="H25" s="32">
        <f t="shared" si="5"/>
        <v>232.17320000000001</v>
      </c>
      <c r="I25" s="32">
        <f t="shared" si="5"/>
        <v>168.20251000000002</v>
      </c>
      <c r="J25" s="32">
        <f t="shared" si="5"/>
        <v>197.79844</v>
      </c>
      <c r="K25" s="32">
        <f t="shared" si="5"/>
        <v>197.501045</v>
      </c>
      <c r="L25" s="32">
        <f t="shared" si="5"/>
        <v>100.81690500000001</v>
      </c>
      <c r="M25" s="32">
        <f t="shared" si="5"/>
        <v>144.71856</v>
      </c>
      <c r="N25" s="32">
        <f t="shared" si="5"/>
        <v>114.22019000000003</v>
      </c>
      <c r="O25" s="32">
        <f t="shared" si="5"/>
        <v>101.903935</v>
      </c>
      <c r="P25" s="32">
        <f t="shared" si="5"/>
        <v>95.945779999999999</v>
      </c>
      <c r="Q25" s="32">
        <f t="shared" si="5"/>
        <v>70.605675000000005</v>
      </c>
      <c r="R25" s="32">
        <f t="shared" si="5"/>
        <v>162.45970999999997</v>
      </c>
      <c r="S25" s="32">
        <f t="shared" si="5"/>
        <v>123.11127499999998</v>
      </c>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row>
    <row r="26" spans="1:101" s="15" customFormat="1" x14ac:dyDescent="0.3">
      <c r="A26" s="23"/>
      <c r="B26" s="32"/>
      <c r="C26" s="32"/>
      <c r="D26" s="32"/>
      <c r="E26" s="32"/>
      <c r="F26" s="32"/>
      <c r="G26" s="32"/>
      <c r="H26" s="32"/>
      <c r="I26" s="32"/>
      <c r="J26" s="32"/>
      <c r="K26" s="32"/>
      <c r="L26" s="32"/>
      <c r="M26" s="32"/>
      <c r="N26" s="32"/>
      <c r="O26" s="32"/>
      <c r="P26" s="32"/>
      <c r="Q26" s="32"/>
      <c r="R26" s="32"/>
      <c r="S26" s="32"/>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row>
    <row r="27" spans="1:101" s="15" customFormat="1" x14ac:dyDescent="0.3">
      <c r="A27" s="23" t="s">
        <v>50</v>
      </c>
      <c r="B27" s="32">
        <f t="shared" ref="B27:S27" si="6">B11-B25</f>
        <v>362.25</v>
      </c>
      <c r="C27" s="32">
        <f t="shared" si="6"/>
        <v>362.25</v>
      </c>
      <c r="D27" s="32">
        <f t="shared" si="6"/>
        <v>362.25</v>
      </c>
      <c r="E27" s="32">
        <f t="shared" si="6"/>
        <v>362.25</v>
      </c>
      <c r="F27" s="32">
        <f t="shared" si="6"/>
        <v>362.25000000000006</v>
      </c>
      <c r="G27" s="32">
        <f t="shared" si="6"/>
        <v>362.25</v>
      </c>
      <c r="H27" s="32">
        <f t="shared" si="6"/>
        <v>362.24999999999994</v>
      </c>
      <c r="I27" s="32">
        <f t="shared" si="6"/>
        <v>362.25000000000006</v>
      </c>
      <c r="J27" s="32">
        <f t="shared" si="6"/>
        <v>362.25</v>
      </c>
      <c r="K27" s="32">
        <f t="shared" si="6"/>
        <v>362.25</v>
      </c>
      <c r="L27" s="32">
        <f t="shared" si="6"/>
        <v>362.25</v>
      </c>
      <c r="M27" s="32">
        <f t="shared" si="6"/>
        <v>362.25</v>
      </c>
      <c r="N27" s="32">
        <f t="shared" si="6"/>
        <v>362.25</v>
      </c>
      <c r="O27" s="32">
        <f t="shared" si="6"/>
        <v>362.25</v>
      </c>
      <c r="P27" s="32">
        <f t="shared" si="6"/>
        <v>362.25</v>
      </c>
      <c r="Q27" s="32">
        <f t="shared" si="6"/>
        <v>362.25</v>
      </c>
      <c r="R27" s="32">
        <f t="shared" si="6"/>
        <v>362.25</v>
      </c>
      <c r="S27" s="32">
        <f t="shared" si="6"/>
        <v>362.25</v>
      </c>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row>
    <row r="28" spans="1:101" s="15" customFormat="1" x14ac:dyDescent="0.3">
      <c r="A28" s="15" t="s">
        <v>51</v>
      </c>
      <c r="B28" s="36"/>
      <c r="C28" s="36"/>
      <c r="D28" s="36"/>
      <c r="E28" s="36"/>
      <c r="F28" s="36"/>
      <c r="G28" s="36"/>
      <c r="H28" s="36"/>
      <c r="I28" s="36"/>
      <c r="J28" s="36"/>
      <c r="K28" s="36"/>
      <c r="L28" s="36"/>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row>
    <row r="29" spans="1:101" s="15" customFormat="1" x14ac:dyDescent="0.3">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row>
    <row r="30" spans="1:101" s="15" customFormat="1" x14ac:dyDescent="0.3">
      <c r="A30" s="22" t="s">
        <v>52</v>
      </c>
      <c r="B30" s="22"/>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row>
    <row r="31" spans="1:101" s="15" customFormat="1" x14ac:dyDescent="0.3">
      <c r="A31" s="15" t="s">
        <v>53</v>
      </c>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row>
    <row r="32" spans="1:101" s="15" customFormat="1" x14ac:dyDescent="0.3">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row>
    <row r="33" spans="1:101" s="41" customFormat="1" x14ac:dyDescent="0.3">
      <c r="A33" s="41" t="s">
        <v>58</v>
      </c>
    </row>
    <row r="34" spans="1:101" s="41" customFormat="1" x14ac:dyDescent="0.3">
      <c r="A34" s="41" t="s">
        <v>59</v>
      </c>
    </row>
    <row r="35" spans="1:101" s="41" customFormat="1" x14ac:dyDescent="0.3">
      <c r="A35" s="41" t="s">
        <v>60</v>
      </c>
    </row>
    <row r="36" spans="1:101" s="41" customFormat="1" x14ac:dyDescent="0.3"/>
    <row r="37" spans="1:101" s="41" customFormat="1" x14ac:dyDescent="0.3">
      <c r="A37" s="44" t="s">
        <v>61</v>
      </c>
      <c r="B37" s="42"/>
      <c r="C37" s="43"/>
      <c r="D37" s="48"/>
      <c r="E37" s="43"/>
      <c r="F37" s="43"/>
      <c r="G37" s="43"/>
      <c r="H37" s="47"/>
    </row>
    <row r="38" spans="1:101" s="41" customFormat="1" x14ac:dyDescent="0.3">
      <c r="A38" s="45">
        <v>43313</v>
      </c>
      <c r="B38" s="46"/>
      <c r="C38" s="43"/>
      <c r="D38" s="49"/>
      <c r="E38" s="49"/>
      <c r="F38" s="49"/>
      <c r="G38" s="49"/>
      <c r="H38" s="49"/>
    </row>
    <row r="39" spans="1:101" s="41" customFormat="1" ht="109.2" customHeight="1" x14ac:dyDescent="0.3">
      <c r="A39" s="40" t="s">
        <v>62</v>
      </c>
      <c r="B39" s="40"/>
      <c r="C39" s="40"/>
      <c r="D39" s="40"/>
      <c r="E39" s="40"/>
      <c r="F39" s="40"/>
      <c r="G39" s="40"/>
      <c r="H39" s="40"/>
    </row>
    <row r="40" spans="1:101" s="41" customFormat="1" x14ac:dyDescent="0.3"/>
    <row r="41" spans="1:101" s="41" customFormat="1" x14ac:dyDescent="0.3"/>
    <row r="42" spans="1:101" s="41" customFormat="1" x14ac:dyDescent="0.3"/>
    <row r="43" spans="1:101" s="15" customFormat="1" x14ac:dyDescent="0.3">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row>
    <row r="44" spans="1:101" s="15" customFormat="1" x14ac:dyDescent="0.3">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row>
    <row r="45" spans="1:101" s="15" customFormat="1" x14ac:dyDescent="0.3">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row>
    <row r="46" spans="1:101" s="15" customFormat="1" x14ac:dyDescent="0.3">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row>
    <row r="47" spans="1:101" s="15" customFormat="1" x14ac:dyDescent="0.3">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row>
    <row r="48" spans="1:101" s="15" customFormat="1" x14ac:dyDescent="0.3">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row>
    <row r="49" spans="56:101" s="15" customFormat="1" x14ac:dyDescent="0.3">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row>
    <row r="50" spans="56:101" s="15" customFormat="1" x14ac:dyDescent="0.3">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row>
    <row r="51" spans="56:101" s="15" customFormat="1" x14ac:dyDescent="0.3">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row>
    <row r="52" spans="56:101" s="15" customFormat="1" x14ac:dyDescent="0.3">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row>
    <row r="53" spans="56:101" s="15" customFormat="1" x14ac:dyDescent="0.3">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row>
    <row r="54" spans="56:101" s="15" customFormat="1" x14ac:dyDescent="0.3">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row>
    <row r="55" spans="56:101" s="15" customFormat="1" x14ac:dyDescent="0.3">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row>
    <row r="56" spans="56:101" s="15" customFormat="1" x14ac:dyDescent="0.3">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row>
    <row r="57" spans="56:101" s="15" customFormat="1" x14ac:dyDescent="0.3">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row>
    <row r="58" spans="56:101" s="15" customFormat="1" x14ac:dyDescent="0.3">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row>
    <row r="59" spans="56:101" s="15" customFormat="1" x14ac:dyDescent="0.3">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row>
    <row r="60" spans="56:101" s="15" customFormat="1" x14ac:dyDescent="0.3">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row>
    <row r="61" spans="56:101" s="15" customFormat="1" x14ac:dyDescent="0.3">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row>
    <row r="62" spans="56:101" s="15" customFormat="1" x14ac:dyDescent="0.3">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row>
    <row r="63" spans="56:101" s="15" customFormat="1" x14ac:dyDescent="0.3">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row>
    <row r="64" spans="56:101" s="15" customFormat="1" x14ac:dyDescent="0.3">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row>
    <row r="65" spans="56:101" s="15" customFormat="1" x14ac:dyDescent="0.3">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row>
    <row r="66" spans="56:101" s="15" customFormat="1" x14ac:dyDescent="0.3">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row>
    <row r="67" spans="56:101" s="15" customFormat="1" x14ac:dyDescent="0.3">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row>
    <row r="68" spans="56:101" s="15" customFormat="1" x14ac:dyDescent="0.3">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row>
    <row r="69" spans="56:101" s="15" customFormat="1" x14ac:dyDescent="0.3">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row>
    <row r="70" spans="56:101" s="15" customFormat="1" x14ac:dyDescent="0.3">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row>
    <row r="71" spans="56:101" s="15" customFormat="1" x14ac:dyDescent="0.3">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row>
    <row r="72" spans="56:101" s="15" customFormat="1" x14ac:dyDescent="0.3">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row>
    <row r="73" spans="56:101" s="15" customFormat="1" x14ac:dyDescent="0.3">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row>
    <row r="74" spans="56:101" s="15" customFormat="1" x14ac:dyDescent="0.3">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row>
    <row r="75" spans="56:101" s="15" customFormat="1" x14ac:dyDescent="0.3">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row>
    <row r="76" spans="56:101" s="15" customFormat="1" x14ac:dyDescent="0.3">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row>
    <row r="77" spans="56:101" s="15" customFormat="1" x14ac:dyDescent="0.3">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row>
    <row r="78" spans="56:101" s="15" customFormat="1" x14ac:dyDescent="0.3">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row>
    <row r="79" spans="56:101" s="15" customFormat="1" x14ac:dyDescent="0.3">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row>
    <row r="80" spans="56:101" s="15" customFormat="1" x14ac:dyDescent="0.3">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row>
    <row r="81" spans="56:101" s="15" customFormat="1" x14ac:dyDescent="0.3">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row>
    <row r="82" spans="56:101" s="15" customFormat="1" x14ac:dyDescent="0.3">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row>
    <row r="83" spans="56:101" s="15" customFormat="1" x14ac:dyDescent="0.3">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row>
    <row r="84" spans="56:101" s="15" customFormat="1" x14ac:dyDescent="0.3">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row>
    <row r="85" spans="56:101" s="15" customFormat="1" x14ac:dyDescent="0.3">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row>
    <row r="86" spans="56:101" s="15" customFormat="1" x14ac:dyDescent="0.3">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row>
    <row r="87" spans="56:101" s="15" customFormat="1" x14ac:dyDescent="0.3">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row>
    <row r="88" spans="56:101" s="15" customFormat="1" x14ac:dyDescent="0.3">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row>
    <row r="89" spans="56:101" s="15" customFormat="1" x14ac:dyDescent="0.3">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row>
    <row r="90" spans="56:101" s="15" customFormat="1" x14ac:dyDescent="0.3">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row>
    <row r="91" spans="56:101" s="15" customFormat="1" x14ac:dyDescent="0.3">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row>
    <row r="92" spans="56:101" s="15" customFormat="1" x14ac:dyDescent="0.3">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row>
    <row r="93" spans="56:101" s="15" customFormat="1" x14ac:dyDescent="0.3">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row>
    <row r="94" spans="56:101" s="15" customFormat="1" x14ac:dyDescent="0.3">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row>
    <row r="95" spans="56:101" s="15" customFormat="1" x14ac:dyDescent="0.3">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row>
    <row r="96" spans="56:101" s="15" customFormat="1" x14ac:dyDescent="0.3">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row>
    <row r="97" spans="56:101" s="15" customFormat="1" x14ac:dyDescent="0.3">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row>
    <row r="98" spans="56:101" s="15" customFormat="1" x14ac:dyDescent="0.3">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row>
    <row r="99" spans="56:101" s="15" customFormat="1" x14ac:dyDescent="0.3">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row>
    <row r="100" spans="56:101" s="15" customFormat="1" x14ac:dyDescent="0.3">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row>
    <row r="101" spans="56:101" s="15" customFormat="1" x14ac:dyDescent="0.3">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row>
    <row r="102" spans="56:101" s="15" customFormat="1" x14ac:dyDescent="0.3">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row>
    <row r="103" spans="56:101" s="15" customFormat="1" x14ac:dyDescent="0.3">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row>
    <row r="104" spans="56:101" s="15" customFormat="1" x14ac:dyDescent="0.3">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row>
    <row r="105" spans="56:101" s="15" customFormat="1" x14ac:dyDescent="0.3">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row>
    <row r="106" spans="56:101" s="15" customFormat="1" x14ac:dyDescent="0.3">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row>
    <row r="107" spans="56:101" s="15" customFormat="1" x14ac:dyDescent="0.3">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row>
    <row r="108" spans="56:101" s="15" customFormat="1" x14ac:dyDescent="0.3">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row>
    <row r="109" spans="56:101" s="15" customFormat="1" x14ac:dyDescent="0.3">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row>
    <row r="110" spans="56:101" s="15" customFormat="1" x14ac:dyDescent="0.3">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row>
    <row r="111" spans="56:101" s="15" customFormat="1" x14ac:dyDescent="0.3">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row>
    <row r="112" spans="56:101" s="15" customFormat="1" x14ac:dyDescent="0.3">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c r="CW112" s="41"/>
    </row>
    <row r="113" spans="56:101" s="15" customFormat="1" x14ac:dyDescent="0.3">
      <c r="BD113" s="41"/>
      <c r="BE113" s="41"/>
      <c r="BF113" s="41"/>
      <c r="BG113" s="41"/>
      <c r="BH113" s="41"/>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c r="CW113" s="41"/>
    </row>
    <row r="114" spans="56:101" s="15" customFormat="1" x14ac:dyDescent="0.3">
      <c r="BD114" s="41"/>
      <c r="BE114" s="41"/>
      <c r="BF114" s="41"/>
      <c r="BG114" s="41"/>
      <c r="BH114" s="41"/>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c r="CW114" s="41"/>
    </row>
    <row r="115" spans="56:101" s="15" customFormat="1" x14ac:dyDescent="0.3">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row>
    <row r="116" spans="56:101" s="15" customFormat="1" x14ac:dyDescent="0.3">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row>
    <row r="117" spans="56:101" s="15" customFormat="1" x14ac:dyDescent="0.3">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c r="CW117" s="41"/>
    </row>
    <row r="118" spans="56:101" s="15" customFormat="1" x14ac:dyDescent="0.3">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c r="CW118" s="41"/>
    </row>
    <row r="119" spans="56:101" s="15" customFormat="1" x14ac:dyDescent="0.3">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c r="CW119" s="41"/>
    </row>
    <row r="120" spans="56:101" s="15" customFormat="1" x14ac:dyDescent="0.3">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c r="CW120" s="41"/>
    </row>
    <row r="121" spans="56:101" s="15" customFormat="1" x14ac:dyDescent="0.3">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row>
    <row r="122" spans="56:101" s="15" customFormat="1" x14ac:dyDescent="0.3">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row>
    <row r="123" spans="56:101" s="15" customFormat="1" x14ac:dyDescent="0.3">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row>
    <row r="124" spans="56:101" s="15" customFormat="1" x14ac:dyDescent="0.3">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row>
    <row r="125" spans="56:101" s="15" customFormat="1" x14ac:dyDescent="0.3">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row>
    <row r="126" spans="56:101" s="15" customFormat="1" x14ac:dyDescent="0.3">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row>
    <row r="127" spans="56:101" s="15" customFormat="1" x14ac:dyDescent="0.3">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row>
    <row r="128" spans="56:101" s="15" customFormat="1" x14ac:dyDescent="0.3">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row>
    <row r="129" spans="56:101" s="15" customFormat="1" x14ac:dyDescent="0.3">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row>
    <row r="130" spans="56:101" s="15" customFormat="1" x14ac:dyDescent="0.3">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row>
    <row r="131" spans="56:101" s="15" customFormat="1" x14ac:dyDescent="0.3">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row>
    <row r="132" spans="56:101" s="15" customFormat="1" x14ac:dyDescent="0.3">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row>
    <row r="133" spans="56:101" s="15" customFormat="1" x14ac:dyDescent="0.3">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row>
    <row r="134" spans="56:101" s="15" customFormat="1" x14ac:dyDescent="0.3">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row>
    <row r="135" spans="56:101" s="15" customFormat="1" x14ac:dyDescent="0.3">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row>
    <row r="136" spans="56:101" s="15" customFormat="1" x14ac:dyDescent="0.3">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row>
    <row r="137" spans="56:101" s="15" customFormat="1" x14ac:dyDescent="0.3">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row>
    <row r="138" spans="56:101" s="15" customFormat="1" x14ac:dyDescent="0.3">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c r="CW138" s="41"/>
    </row>
    <row r="139" spans="56:101" s="15" customFormat="1" x14ac:dyDescent="0.3">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c r="CF139" s="41"/>
      <c r="CG139" s="41"/>
      <c r="CH139" s="41"/>
      <c r="CI139" s="41"/>
      <c r="CJ139" s="41"/>
      <c r="CK139" s="41"/>
      <c r="CL139" s="41"/>
      <c r="CM139" s="41"/>
      <c r="CN139" s="41"/>
      <c r="CO139" s="41"/>
      <c r="CP139" s="41"/>
      <c r="CQ139" s="41"/>
      <c r="CR139" s="41"/>
      <c r="CS139" s="41"/>
      <c r="CT139" s="41"/>
      <c r="CU139" s="41"/>
      <c r="CV139" s="41"/>
      <c r="CW139" s="41"/>
    </row>
    <row r="140" spans="56:101" s="15" customFormat="1" x14ac:dyDescent="0.3">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c r="CF140" s="41"/>
      <c r="CG140" s="41"/>
      <c r="CH140" s="41"/>
      <c r="CI140" s="41"/>
      <c r="CJ140" s="41"/>
      <c r="CK140" s="41"/>
      <c r="CL140" s="41"/>
      <c r="CM140" s="41"/>
      <c r="CN140" s="41"/>
      <c r="CO140" s="41"/>
      <c r="CP140" s="41"/>
      <c r="CQ140" s="41"/>
      <c r="CR140" s="41"/>
      <c r="CS140" s="41"/>
      <c r="CT140" s="41"/>
      <c r="CU140" s="41"/>
      <c r="CV140" s="41"/>
      <c r="CW140" s="41"/>
    </row>
    <row r="141" spans="56:101" s="15" customFormat="1" x14ac:dyDescent="0.3">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c r="CF141" s="41"/>
      <c r="CG141" s="41"/>
      <c r="CH141" s="41"/>
      <c r="CI141" s="41"/>
      <c r="CJ141" s="41"/>
      <c r="CK141" s="41"/>
      <c r="CL141" s="41"/>
      <c r="CM141" s="41"/>
      <c r="CN141" s="41"/>
      <c r="CO141" s="41"/>
      <c r="CP141" s="41"/>
      <c r="CQ141" s="41"/>
      <c r="CR141" s="41"/>
      <c r="CS141" s="41"/>
      <c r="CT141" s="41"/>
      <c r="CU141" s="41"/>
      <c r="CV141" s="41"/>
      <c r="CW141" s="41"/>
    </row>
    <row r="142" spans="56:101" s="15" customFormat="1" x14ac:dyDescent="0.3">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c r="CF142" s="41"/>
      <c r="CG142" s="41"/>
      <c r="CH142" s="41"/>
      <c r="CI142" s="41"/>
      <c r="CJ142" s="41"/>
      <c r="CK142" s="41"/>
      <c r="CL142" s="41"/>
      <c r="CM142" s="41"/>
      <c r="CN142" s="41"/>
      <c r="CO142" s="41"/>
      <c r="CP142" s="41"/>
      <c r="CQ142" s="41"/>
      <c r="CR142" s="41"/>
      <c r="CS142" s="41"/>
      <c r="CT142" s="41"/>
      <c r="CU142" s="41"/>
      <c r="CV142" s="41"/>
      <c r="CW142" s="41"/>
    </row>
    <row r="143" spans="56:101" s="15" customFormat="1" x14ac:dyDescent="0.3">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row>
    <row r="144" spans="56:101" s="15" customFormat="1" x14ac:dyDescent="0.3">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c r="CF144" s="41"/>
      <c r="CG144" s="41"/>
      <c r="CH144" s="41"/>
      <c r="CI144" s="41"/>
      <c r="CJ144" s="41"/>
      <c r="CK144" s="41"/>
      <c r="CL144" s="41"/>
      <c r="CM144" s="41"/>
      <c r="CN144" s="41"/>
      <c r="CO144" s="41"/>
      <c r="CP144" s="41"/>
      <c r="CQ144" s="41"/>
      <c r="CR144" s="41"/>
      <c r="CS144" s="41"/>
      <c r="CT144" s="41"/>
      <c r="CU144" s="41"/>
      <c r="CV144" s="41"/>
      <c r="CW144" s="41"/>
    </row>
    <row r="145" spans="56:101" s="15" customFormat="1" x14ac:dyDescent="0.3">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c r="CF145" s="41"/>
      <c r="CG145" s="41"/>
      <c r="CH145" s="41"/>
      <c r="CI145" s="41"/>
      <c r="CJ145" s="41"/>
      <c r="CK145" s="41"/>
      <c r="CL145" s="41"/>
      <c r="CM145" s="41"/>
      <c r="CN145" s="41"/>
      <c r="CO145" s="41"/>
      <c r="CP145" s="41"/>
      <c r="CQ145" s="41"/>
      <c r="CR145" s="41"/>
      <c r="CS145" s="41"/>
      <c r="CT145" s="41"/>
      <c r="CU145" s="41"/>
      <c r="CV145" s="41"/>
      <c r="CW145" s="41"/>
    </row>
    <row r="146" spans="56:101" s="15" customFormat="1" x14ac:dyDescent="0.3">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c r="CF146" s="41"/>
      <c r="CG146" s="41"/>
      <c r="CH146" s="41"/>
      <c r="CI146" s="41"/>
      <c r="CJ146" s="41"/>
      <c r="CK146" s="41"/>
      <c r="CL146" s="41"/>
      <c r="CM146" s="41"/>
      <c r="CN146" s="41"/>
      <c r="CO146" s="41"/>
      <c r="CP146" s="41"/>
      <c r="CQ146" s="41"/>
      <c r="CR146" s="41"/>
      <c r="CS146" s="41"/>
      <c r="CT146" s="41"/>
      <c r="CU146" s="41"/>
      <c r="CV146" s="41"/>
      <c r="CW146" s="41"/>
    </row>
    <row r="147" spans="56:101" s="15" customFormat="1" x14ac:dyDescent="0.3">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row>
    <row r="148" spans="56:101" s="15" customFormat="1" x14ac:dyDescent="0.3">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c r="CF148" s="41"/>
      <c r="CG148" s="41"/>
      <c r="CH148" s="41"/>
      <c r="CI148" s="41"/>
      <c r="CJ148" s="41"/>
      <c r="CK148" s="41"/>
      <c r="CL148" s="41"/>
      <c r="CM148" s="41"/>
      <c r="CN148" s="41"/>
      <c r="CO148" s="41"/>
      <c r="CP148" s="41"/>
      <c r="CQ148" s="41"/>
      <c r="CR148" s="41"/>
      <c r="CS148" s="41"/>
      <c r="CT148" s="41"/>
      <c r="CU148" s="41"/>
      <c r="CV148" s="41"/>
      <c r="CW148" s="41"/>
    </row>
    <row r="149" spans="56:101" s="15" customFormat="1" x14ac:dyDescent="0.3">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row>
    <row r="150" spans="56:101" s="15" customFormat="1" x14ac:dyDescent="0.3">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c r="CF150" s="41"/>
      <c r="CG150" s="41"/>
      <c r="CH150" s="41"/>
      <c r="CI150" s="41"/>
      <c r="CJ150" s="41"/>
      <c r="CK150" s="41"/>
      <c r="CL150" s="41"/>
      <c r="CM150" s="41"/>
      <c r="CN150" s="41"/>
      <c r="CO150" s="41"/>
      <c r="CP150" s="41"/>
      <c r="CQ150" s="41"/>
      <c r="CR150" s="41"/>
      <c r="CS150" s="41"/>
      <c r="CT150" s="41"/>
      <c r="CU150" s="41"/>
      <c r="CV150" s="41"/>
      <c r="CW150" s="41"/>
    </row>
    <row r="151" spans="56:101" s="15" customFormat="1" x14ac:dyDescent="0.3">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c r="CF151" s="41"/>
      <c r="CG151" s="41"/>
      <c r="CH151" s="41"/>
      <c r="CI151" s="41"/>
      <c r="CJ151" s="41"/>
      <c r="CK151" s="41"/>
      <c r="CL151" s="41"/>
      <c r="CM151" s="41"/>
      <c r="CN151" s="41"/>
      <c r="CO151" s="41"/>
      <c r="CP151" s="41"/>
      <c r="CQ151" s="41"/>
      <c r="CR151" s="41"/>
      <c r="CS151" s="41"/>
      <c r="CT151" s="41"/>
      <c r="CU151" s="41"/>
      <c r="CV151" s="41"/>
      <c r="CW151" s="41"/>
    </row>
    <row r="152" spans="56:101" s="15" customFormat="1" x14ac:dyDescent="0.3">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row>
    <row r="153" spans="56:101" s="15" customFormat="1" x14ac:dyDescent="0.3">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c r="CF153" s="41"/>
      <c r="CG153" s="41"/>
      <c r="CH153" s="41"/>
      <c r="CI153" s="41"/>
      <c r="CJ153" s="41"/>
      <c r="CK153" s="41"/>
      <c r="CL153" s="41"/>
      <c r="CM153" s="41"/>
      <c r="CN153" s="41"/>
      <c r="CO153" s="41"/>
      <c r="CP153" s="41"/>
      <c r="CQ153" s="41"/>
      <c r="CR153" s="41"/>
      <c r="CS153" s="41"/>
      <c r="CT153" s="41"/>
      <c r="CU153" s="41"/>
      <c r="CV153" s="41"/>
      <c r="CW153" s="41"/>
    </row>
    <row r="154" spans="56:101" s="15" customFormat="1" x14ac:dyDescent="0.3">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c r="CF154" s="41"/>
      <c r="CG154" s="41"/>
      <c r="CH154" s="41"/>
      <c r="CI154" s="41"/>
      <c r="CJ154" s="41"/>
      <c r="CK154" s="41"/>
      <c r="CL154" s="41"/>
      <c r="CM154" s="41"/>
      <c r="CN154" s="41"/>
      <c r="CO154" s="41"/>
      <c r="CP154" s="41"/>
      <c r="CQ154" s="41"/>
      <c r="CR154" s="41"/>
      <c r="CS154" s="41"/>
      <c r="CT154" s="41"/>
      <c r="CU154" s="41"/>
      <c r="CV154" s="41"/>
      <c r="CW154" s="41"/>
    </row>
    <row r="155" spans="56:101" s="15" customFormat="1" x14ac:dyDescent="0.3">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c r="CF155" s="41"/>
      <c r="CG155" s="41"/>
      <c r="CH155" s="41"/>
      <c r="CI155" s="41"/>
      <c r="CJ155" s="41"/>
      <c r="CK155" s="41"/>
      <c r="CL155" s="41"/>
      <c r="CM155" s="41"/>
      <c r="CN155" s="41"/>
      <c r="CO155" s="41"/>
      <c r="CP155" s="41"/>
      <c r="CQ155" s="41"/>
      <c r="CR155" s="41"/>
      <c r="CS155" s="41"/>
      <c r="CT155" s="41"/>
      <c r="CU155" s="41"/>
      <c r="CV155" s="41"/>
      <c r="CW155" s="41"/>
    </row>
    <row r="156" spans="56:101" s="15" customFormat="1" x14ac:dyDescent="0.3">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c r="CF156" s="41"/>
      <c r="CG156" s="41"/>
      <c r="CH156" s="41"/>
      <c r="CI156" s="41"/>
      <c r="CJ156" s="41"/>
      <c r="CK156" s="41"/>
      <c r="CL156" s="41"/>
      <c r="CM156" s="41"/>
      <c r="CN156" s="41"/>
      <c r="CO156" s="41"/>
      <c r="CP156" s="41"/>
      <c r="CQ156" s="41"/>
      <c r="CR156" s="41"/>
      <c r="CS156" s="41"/>
      <c r="CT156" s="41"/>
      <c r="CU156" s="41"/>
      <c r="CV156" s="41"/>
      <c r="CW156" s="41"/>
    </row>
    <row r="157" spans="56:101" s="15" customFormat="1" x14ac:dyDescent="0.3">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c r="CF157" s="41"/>
      <c r="CG157" s="41"/>
      <c r="CH157" s="41"/>
      <c r="CI157" s="41"/>
      <c r="CJ157" s="41"/>
      <c r="CK157" s="41"/>
      <c r="CL157" s="41"/>
      <c r="CM157" s="41"/>
      <c r="CN157" s="41"/>
      <c r="CO157" s="41"/>
      <c r="CP157" s="41"/>
      <c r="CQ157" s="41"/>
      <c r="CR157" s="41"/>
      <c r="CS157" s="41"/>
      <c r="CT157" s="41"/>
      <c r="CU157" s="41"/>
      <c r="CV157" s="41"/>
      <c r="CW157" s="41"/>
    </row>
    <row r="158" spans="56:101" s="15" customFormat="1" x14ac:dyDescent="0.3">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c r="CF158" s="41"/>
      <c r="CG158" s="41"/>
      <c r="CH158" s="41"/>
      <c r="CI158" s="41"/>
      <c r="CJ158" s="41"/>
      <c r="CK158" s="41"/>
      <c r="CL158" s="41"/>
      <c r="CM158" s="41"/>
      <c r="CN158" s="41"/>
      <c r="CO158" s="41"/>
      <c r="CP158" s="41"/>
      <c r="CQ158" s="41"/>
      <c r="CR158" s="41"/>
      <c r="CS158" s="41"/>
      <c r="CT158" s="41"/>
      <c r="CU158" s="41"/>
      <c r="CV158" s="41"/>
      <c r="CW158" s="41"/>
    </row>
    <row r="159" spans="56:101" s="15" customFormat="1" x14ac:dyDescent="0.3">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c r="CF159" s="41"/>
      <c r="CG159" s="41"/>
      <c r="CH159" s="41"/>
      <c r="CI159" s="41"/>
      <c r="CJ159" s="41"/>
      <c r="CK159" s="41"/>
      <c r="CL159" s="41"/>
      <c r="CM159" s="41"/>
      <c r="CN159" s="41"/>
      <c r="CO159" s="41"/>
      <c r="CP159" s="41"/>
      <c r="CQ159" s="41"/>
      <c r="CR159" s="41"/>
      <c r="CS159" s="41"/>
      <c r="CT159" s="41"/>
      <c r="CU159" s="41"/>
      <c r="CV159" s="41"/>
      <c r="CW159" s="41"/>
    </row>
    <row r="160" spans="56:101" s="15" customFormat="1" x14ac:dyDescent="0.3">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c r="CF160" s="41"/>
      <c r="CG160" s="41"/>
      <c r="CH160" s="41"/>
      <c r="CI160" s="41"/>
      <c r="CJ160" s="41"/>
      <c r="CK160" s="41"/>
      <c r="CL160" s="41"/>
      <c r="CM160" s="41"/>
      <c r="CN160" s="41"/>
      <c r="CO160" s="41"/>
      <c r="CP160" s="41"/>
      <c r="CQ160" s="41"/>
      <c r="CR160" s="41"/>
      <c r="CS160" s="41"/>
      <c r="CT160" s="41"/>
      <c r="CU160" s="41"/>
      <c r="CV160" s="41"/>
      <c r="CW160" s="41"/>
    </row>
    <row r="161" spans="56:101" s="15" customFormat="1" x14ac:dyDescent="0.3">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c r="CF161" s="41"/>
      <c r="CG161" s="41"/>
      <c r="CH161" s="41"/>
      <c r="CI161" s="41"/>
      <c r="CJ161" s="41"/>
      <c r="CK161" s="41"/>
      <c r="CL161" s="41"/>
      <c r="CM161" s="41"/>
      <c r="CN161" s="41"/>
      <c r="CO161" s="41"/>
      <c r="CP161" s="41"/>
      <c r="CQ161" s="41"/>
      <c r="CR161" s="41"/>
      <c r="CS161" s="41"/>
      <c r="CT161" s="41"/>
      <c r="CU161" s="41"/>
      <c r="CV161" s="41"/>
      <c r="CW161" s="41"/>
    </row>
    <row r="162" spans="56:101" s="15" customFormat="1" x14ac:dyDescent="0.3">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c r="CF162" s="41"/>
      <c r="CG162" s="41"/>
      <c r="CH162" s="41"/>
      <c r="CI162" s="41"/>
      <c r="CJ162" s="41"/>
      <c r="CK162" s="41"/>
      <c r="CL162" s="41"/>
      <c r="CM162" s="41"/>
      <c r="CN162" s="41"/>
      <c r="CO162" s="41"/>
      <c r="CP162" s="41"/>
      <c r="CQ162" s="41"/>
      <c r="CR162" s="41"/>
      <c r="CS162" s="41"/>
      <c r="CT162" s="41"/>
      <c r="CU162" s="41"/>
      <c r="CV162" s="41"/>
      <c r="CW162" s="41"/>
    </row>
    <row r="163" spans="56:101" s="15" customFormat="1" x14ac:dyDescent="0.3">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c r="CF163" s="41"/>
      <c r="CG163" s="41"/>
      <c r="CH163" s="41"/>
      <c r="CI163" s="41"/>
      <c r="CJ163" s="41"/>
      <c r="CK163" s="41"/>
      <c r="CL163" s="41"/>
      <c r="CM163" s="41"/>
      <c r="CN163" s="41"/>
      <c r="CO163" s="41"/>
      <c r="CP163" s="41"/>
      <c r="CQ163" s="41"/>
      <c r="CR163" s="41"/>
      <c r="CS163" s="41"/>
      <c r="CT163" s="41"/>
      <c r="CU163" s="41"/>
      <c r="CV163" s="41"/>
      <c r="CW163" s="41"/>
    </row>
    <row r="164" spans="56:101" s="15" customFormat="1" x14ac:dyDescent="0.3">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c r="CF164" s="41"/>
      <c r="CG164" s="41"/>
      <c r="CH164" s="41"/>
      <c r="CI164" s="41"/>
      <c r="CJ164" s="41"/>
      <c r="CK164" s="41"/>
      <c r="CL164" s="41"/>
      <c r="CM164" s="41"/>
      <c r="CN164" s="41"/>
      <c r="CO164" s="41"/>
      <c r="CP164" s="41"/>
      <c r="CQ164" s="41"/>
      <c r="CR164" s="41"/>
      <c r="CS164" s="41"/>
      <c r="CT164" s="41"/>
      <c r="CU164" s="41"/>
      <c r="CV164" s="41"/>
      <c r="CW164" s="41"/>
    </row>
    <row r="165" spans="56:101" s="15" customFormat="1" x14ac:dyDescent="0.3">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c r="CF165" s="41"/>
      <c r="CG165" s="41"/>
      <c r="CH165" s="41"/>
      <c r="CI165" s="41"/>
      <c r="CJ165" s="41"/>
      <c r="CK165" s="41"/>
      <c r="CL165" s="41"/>
      <c r="CM165" s="41"/>
      <c r="CN165" s="41"/>
      <c r="CO165" s="41"/>
      <c r="CP165" s="41"/>
      <c r="CQ165" s="41"/>
      <c r="CR165" s="41"/>
      <c r="CS165" s="41"/>
      <c r="CT165" s="41"/>
      <c r="CU165" s="41"/>
      <c r="CV165" s="41"/>
      <c r="CW165" s="41"/>
    </row>
    <row r="166" spans="56:101" s="15" customFormat="1" x14ac:dyDescent="0.3">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c r="CF166" s="41"/>
      <c r="CG166" s="41"/>
      <c r="CH166" s="41"/>
      <c r="CI166" s="41"/>
      <c r="CJ166" s="41"/>
      <c r="CK166" s="41"/>
      <c r="CL166" s="41"/>
      <c r="CM166" s="41"/>
      <c r="CN166" s="41"/>
      <c r="CO166" s="41"/>
      <c r="CP166" s="41"/>
      <c r="CQ166" s="41"/>
      <c r="CR166" s="41"/>
      <c r="CS166" s="41"/>
      <c r="CT166" s="41"/>
      <c r="CU166" s="41"/>
      <c r="CV166" s="41"/>
      <c r="CW166" s="41"/>
    </row>
    <row r="167" spans="56:101" s="15" customFormat="1" x14ac:dyDescent="0.3">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c r="CK167" s="41"/>
      <c r="CL167" s="41"/>
      <c r="CM167" s="41"/>
      <c r="CN167" s="41"/>
      <c r="CO167" s="41"/>
      <c r="CP167" s="41"/>
      <c r="CQ167" s="41"/>
      <c r="CR167" s="41"/>
      <c r="CS167" s="41"/>
      <c r="CT167" s="41"/>
      <c r="CU167" s="41"/>
      <c r="CV167" s="41"/>
      <c r="CW167" s="41"/>
    </row>
    <row r="168" spans="56:101" s="15" customFormat="1" x14ac:dyDescent="0.3">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c r="CK168" s="41"/>
      <c r="CL168" s="41"/>
      <c r="CM168" s="41"/>
      <c r="CN168" s="41"/>
      <c r="CO168" s="41"/>
      <c r="CP168" s="41"/>
      <c r="CQ168" s="41"/>
      <c r="CR168" s="41"/>
      <c r="CS168" s="41"/>
      <c r="CT168" s="41"/>
      <c r="CU168" s="41"/>
      <c r="CV168" s="41"/>
      <c r="CW168" s="41"/>
    </row>
    <row r="169" spans="56:101" s="15" customFormat="1" x14ac:dyDescent="0.3">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c r="CK169" s="41"/>
      <c r="CL169" s="41"/>
      <c r="CM169" s="41"/>
      <c r="CN169" s="41"/>
      <c r="CO169" s="41"/>
      <c r="CP169" s="41"/>
      <c r="CQ169" s="41"/>
      <c r="CR169" s="41"/>
      <c r="CS169" s="41"/>
      <c r="CT169" s="41"/>
      <c r="CU169" s="41"/>
      <c r="CV169" s="41"/>
      <c r="CW169" s="41"/>
    </row>
    <row r="170" spans="56:101" s="15" customFormat="1" x14ac:dyDescent="0.3">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c r="CK170" s="41"/>
      <c r="CL170" s="41"/>
      <c r="CM170" s="41"/>
      <c r="CN170" s="41"/>
      <c r="CO170" s="41"/>
      <c r="CP170" s="41"/>
      <c r="CQ170" s="41"/>
      <c r="CR170" s="41"/>
      <c r="CS170" s="41"/>
      <c r="CT170" s="41"/>
      <c r="CU170" s="41"/>
      <c r="CV170" s="41"/>
      <c r="CW170" s="41"/>
    </row>
    <row r="171" spans="56:101" s="15" customFormat="1" x14ac:dyDescent="0.3">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c r="CF171" s="41"/>
      <c r="CG171" s="41"/>
      <c r="CH171" s="41"/>
      <c r="CI171" s="41"/>
      <c r="CJ171" s="41"/>
      <c r="CK171" s="41"/>
      <c r="CL171" s="41"/>
      <c r="CM171" s="41"/>
      <c r="CN171" s="41"/>
      <c r="CO171" s="41"/>
      <c r="CP171" s="41"/>
      <c r="CQ171" s="41"/>
      <c r="CR171" s="41"/>
      <c r="CS171" s="41"/>
      <c r="CT171" s="41"/>
      <c r="CU171" s="41"/>
      <c r="CV171" s="41"/>
      <c r="CW171" s="41"/>
    </row>
    <row r="172" spans="56:101" s="15" customFormat="1" x14ac:dyDescent="0.3">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c r="CF172" s="41"/>
      <c r="CG172" s="41"/>
      <c r="CH172" s="41"/>
      <c r="CI172" s="41"/>
      <c r="CJ172" s="41"/>
      <c r="CK172" s="41"/>
      <c r="CL172" s="41"/>
      <c r="CM172" s="41"/>
      <c r="CN172" s="41"/>
      <c r="CO172" s="41"/>
      <c r="CP172" s="41"/>
      <c r="CQ172" s="41"/>
      <c r="CR172" s="41"/>
      <c r="CS172" s="41"/>
      <c r="CT172" s="41"/>
      <c r="CU172" s="41"/>
      <c r="CV172" s="41"/>
      <c r="CW172" s="41"/>
    </row>
    <row r="173" spans="56:101" s="15" customFormat="1" x14ac:dyDescent="0.3">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c r="CF173" s="41"/>
      <c r="CG173" s="41"/>
      <c r="CH173" s="41"/>
      <c r="CI173" s="41"/>
      <c r="CJ173" s="41"/>
      <c r="CK173" s="41"/>
      <c r="CL173" s="41"/>
      <c r="CM173" s="41"/>
      <c r="CN173" s="41"/>
      <c r="CO173" s="41"/>
      <c r="CP173" s="41"/>
      <c r="CQ173" s="41"/>
      <c r="CR173" s="41"/>
      <c r="CS173" s="41"/>
      <c r="CT173" s="41"/>
      <c r="CU173" s="41"/>
      <c r="CV173" s="41"/>
      <c r="CW173" s="41"/>
    </row>
    <row r="174" spans="56:101" s="15" customFormat="1" x14ac:dyDescent="0.3">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c r="CF174" s="41"/>
      <c r="CG174" s="41"/>
      <c r="CH174" s="41"/>
      <c r="CI174" s="41"/>
      <c r="CJ174" s="41"/>
      <c r="CK174" s="41"/>
      <c r="CL174" s="41"/>
      <c r="CM174" s="41"/>
      <c r="CN174" s="41"/>
      <c r="CO174" s="41"/>
      <c r="CP174" s="41"/>
      <c r="CQ174" s="41"/>
      <c r="CR174" s="41"/>
      <c r="CS174" s="41"/>
      <c r="CT174" s="41"/>
      <c r="CU174" s="41"/>
      <c r="CV174" s="41"/>
      <c r="CW174" s="41"/>
    </row>
    <row r="175" spans="56:101" s="15" customFormat="1" x14ac:dyDescent="0.3">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c r="CF175" s="41"/>
      <c r="CG175" s="41"/>
      <c r="CH175" s="41"/>
      <c r="CI175" s="41"/>
      <c r="CJ175" s="41"/>
      <c r="CK175" s="41"/>
      <c r="CL175" s="41"/>
      <c r="CM175" s="41"/>
      <c r="CN175" s="41"/>
      <c r="CO175" s="41"/>
      <c r="CP175" s="41"/>
      <c r="CQ175" s="41"/>
      <c r="CR175" s="41"/>
      <c r="CS175" s="41"/>
      <c r="CT175" s="41"/>
      <c r="CU175" s="41"/>
      <c r="CV175" s="41"/>
      <c r="CW175" s="41"/>
    </row>
    <row r="176" spans="56:101" s="15" customFormat="1" x14ac:dyDescent="0.3">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c r="CF176" s="41"/>
      <c r="CG176" s="41"/>
      <c r="CH176" s="41"/>
      <c r="CI176" s="41"/>
      <c r="CJ176" s="41"/>
      <c r="CK176" s="41"/>
      <c r="CL176" s="41"/>
      <c r="CM176" s="41"/>
      <c r="CN176" s="41"/>
      <c r="CO176" s="41"/>
      <c r="CP176" s="41"/>
      <c r="CQ176" s="41"/>
      <c r="CR176" s="41"/>
      <c r="CS176" s="41"/>
      <c r="CT176" s="41"/>
      <c r="CU176" s="41"/>
      <c r="CV176" s="41"/>
      <c r="CW176" s="41"/>
    </row>
    <row r="177" spans="56:101" s="15" customFormat="1" x14ac:dyDescent="0.3">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row>
    <row r="178" spans="56:101" s="15" customFormat="1" x14ac:dyDescent="0.3">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c r="CF178" s="41"/>
      <c r="CG178" s="41"/>
      <c r="CH178" s="41"/>
      <c r="CI178" s="41"/>
      <c r="CJ178" s="41"/>
      <c r="CK178" s="41"/>
      <c r="CL178" s="41"/>
      <c r="CM178" s="41"/>
      <c r="CN178" s="41"/>
      <c r="CO178" s="41"/>
      <c r="CP178" s="41"/>
      <c r="CQ178" s="41"/>
      <c r="CR178" s="41"/>
      <c r="CS178" s="41"/>
      <c r="CT178" s="41"/>
      <c r="CU178" s="41"/>
      <c r="CV178" s="41"/>
      <c r="CW178" s="41"/>
    </row>
    <row r="179" spans="56:101" s="15" customFormat="1" x14ac:dyDescent="0.3">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row>
    <row r="180" spans="56:101" s="15" customFormat="1" x14ac:dyDescent="0.3">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c r="CF180" s="41"/>
      <c r="CG180" s="41"/>
      <c r="CH180" s="41"/>
      <c r="CI180" s="41"/>
      <c r="CJ180" s="41"/>
      <c r="CK180" s="41"/>
      <c r="CL180" s="41"/>
      <c r="CM180" s="41"/>
      <c r="CN180" s="41"/>
      <c r="CO180" s="41"/>
      <c r="CP180" s="41"/>
      <c r="CQ180" s="41"/>
      <c r="CR180" s="41"/>
      <c r="CS180" s="41"/>
      <c r="CT180" s="41"/>
      <c r="CU180" s="41"/>
      <c r="CV180" s="41"/>
      <c r="CW180" s="41"/>
    </row>
    <row r="181" spans="56:101" s="15" customFormat="1" x14ac:dyDescent="0.3">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c r="CF181" s="41"/>
      <c r="CG181" s="41"/>
      <c r="CH181" s="41"/>
      <c r="CI181" s="41"/>
      <c r="CJ181" s="41"/>
      <c r="CK181" s="41"/>
      <c r="CL181" s="41"/>
      <c r="CM181" s="41"/>
      <c r="CN181" s="41"/>
      <c r="CO181" s="41"/>
      <c r="CP181" s="41"/>
      <c r="CQ181" s="41"/>
      <c r="CR181" s="41"/>
      <c r="CS181" s="41"/>
      <c r="CT181" s="41"/>
      <c r="CU181" s="41"/>
      <c r="CV181" s="41"/>
      <c r="CW181" s="41"/>
    </row>
    <row r="182" spans="56:101" s="15" customFormat="1" x14ac:dyDescent="0.3">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c r="CF182" s="41"/>
      <c r="CG182" s="41"/>
      <c r="CH182" s="41"/>
      <c r="CI182" s="41"/>
      <c r="CJ182" s="41"/>
      <c r="CK182" s="41"/>
      <c r="CL182" s="41"/>
      <c r="CM182" s="41"/>
      <c r="CN182" s="41"/>
      <c r="CO182" s="41"/>
      <c r="CP182" s="41"/>
      <c r="CQ182" s="41"/>
      <c r="CR182" s="41"/>
      <c r="CS182" s="41"/>
      <c r="CT182" s="41"/>
      <c r="CU182" s="41"/>
      <c r="CV182" s="41"/>
      <c r="CW182" s="41"/>
    </row>
    <row r="183" spans="56:101" s="15" customFormat="1" x14ac:dyDescent="0.3">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c r="CF183" s="41"/>
      <c r="CG183" s="41"/>
      <c r="CH183" s="41"/>
      <c r="CI183" s="41"/>
      <c r="CJ183" s="41"/>
      <c r="CK183" s="41"/>
      <c r="CL183" s="41"/>
      <c r="CM183" s="41"/>
      <c r="CN183" s="41"/>
      <c r="CO183" s="41"/>
      <c r="CP183" s="41"/>
      <c r="CQ183" s="41"/>
      <c r="CR183" s="41"/>
      <c r="CS183" s="41"/>
      <c r="CT183" s="41"/>
      <c r="CU183" s="41"/>
      <c r="CV183" s="41"/>
      <c r="CW183" s="41"/>
    </row>
    <row r="184" spans="56:101" s="15" customFormat="1" x14ac:dyDescent="0.3">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row>
    <row r="185" spans="56:101" s="15" customFormat="1" x14ac:dyDescent="0.3">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c r="CF185" s="41"/>
      <c r="CG185" s="41"/>
      <c r="CH185" s="41"/>
      <c r="CI185" s="41"/>
      <c r="CJ185" s="41"/>
      <c r="CK185" s="41"/>
      <c r="CL185" s="41"/>
      <c r="CM185" s="41"/>
      <c r="CN185" s="41"/>
      <c r="CO185" s="41"/>
      <c r="CP185" s="41"/>
      <c r="CQ185" s="41"/>
      <c r="CR185" s="41"/>
      <c r="CS185" s="41"/>
      <c r="CT185" s="41"/>
      <c r="CU185" s="41"/>
      <c r="CV185" s="41"/>
      <c r="CW185" s="41"/>
    </row>
    <row r="186" spans="56:101" s="15" customFormat="1" x14ac:dyDescent="0.3">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c r="CF186" s="41"/>
      <c r="CG186" s="41"/>
      <c r="CH186" s="41"/>
      <c r="CI186" s="41"/>
      <c r="CJ186" s="41"/>
      <c r="CK186" s="41"/>
      <c r="CL186" s="41"/>
      <c r="CM186" s="41"/>
      <c r="CN186" s="41"/>
      <c r="CO186" s="41"/>
      <c r="CP186" s="41"/>
      <c r="CQ186" s="41"/>
      <c r="CR186" s="41"/>
      <c r="CS186" s="41"/>
      <c r="CT186" s="41"/>
      <c r="CU186" s="41"/>
      <c r="CV186" s="41"/>
      <c r="CW186" s="41"/>
    </row>
    <row r="187" spans="56:101" s="15" customFormat="1" x14ac:dyDescent="0.3">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c r="CK187" s="41"/>
      <c r="CL187" s="41"/>
      <c r="CM187" s="41"/>
      <c r="CN187" s="41"/>
      <c r="CO187" s="41"/>
      <c r="CP187" s="41"/>
      <c r="CQ187" s="41"/>
      <c r="CR187" s="41"/>
      <c r="CS187" s="41"/>
      <c r="CT187" s="41"/>
      <c r="CU187" s="41"/>
      <c r="CV187" s="41"/>
      <c r="CW187" s="41"/>
    </row>
    <row r="188" spans="56:101" s="15" customFormat="1" x14ac:dyDescent="0.3">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c r="CK188" s="41"/>
      <c r="CL188" s="41"/>
      <c r="CM188" s="41"/>
      <c r="CN188" s="41"/>
      <c r="CO188" s="41"/>
      <c r="CP188" s="41"/>
      <c r="CQ188" s="41"/>
      <c r="CR188" s="41"/>
      <c r="CS188" s="41"/>
      <c r="CT188" s="41"/>
      <c r="CU188" s="41"/>
      <c r="CV188" s="41"/>
      <c r="CW188" s="41"/>
    </row>
    <row r="189" spans="56:101" s="15" customFormat="1" x14ac:dyDescent="0.3">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c r="CK189" s="41"/>
      <c r="CL189" s="41"/>
      <c r="CM189" s="41"/>
      <c r="CN189" s="41"/>
      <c r="CO189" s="41"/>
      <c r="CP189" s="41"/>
      <c r="CQ189" s="41"/>
      <c r="CR189" s="41"/>
      <c r="CS189" s="41"/>
      <c r="CT189" s="41"/>
      <c r="CU189" s="41"/>
      <c r="CV189" s="41"/>
      <c r="CW189" s="41"/>
    </row>
    <row r="190" spans="56:101" s="15" customFormat="1" x14ac:dyDescent="0.3">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c r="CF190" s="41"/>
      <c r="CG190" s="41"/>
      <c r="CH190" s="41"/>
      <c r="CI190" s="41"/>
      <c r="CJ190" s="41"/>
      <c r="CK190" s="41"/>
      <c r="CL190" s="41"/>
      <c r="CM190" s="41"/>
      <c r="CN190" s="41"/>
      <c r="CO190" s="41"/>
      <c r="CP190" s="41"/>
      <c r="CQ190" s="41"/>
      <c r="CR190" s="41"/>
      <c r="CS190" s="41"/>
      <c r="CT190" s="41"/>
      <c r="CU190" s="41"/>
      <c r="CV190" s="41"/>
      <c r="CW190" s="41"/>
    </row>
    <row r="191" spans="56:101" s="15" customFormat="1" x14ac:dyDescent="0.3">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c r="CF191" s="41"/>
      <c r="CG191" s="41"/>
      <c r="CH191" s="41"/>
      <c r="CI191" s="41"/>
      <c r="CJ191" s="41"/>
      <c r="CK191" s="41"/>
      <c r="CL191" s="41"/>
      <c r="CM191" s="41"/>
      <c r="CN191" s="41"/>
      <c r="CO191" s="41"/>
      <c r="CP191" s="41"/>
      <c r="CQ191" s="41"/>
      <c r="CR191" s="41"/>
      <c r="CS191" s="41"/>
      <c r="CT191" s="41"/>
      <c r="CU191" s="41"/>
      <c r="CV191" s="41"/>
      <c r="CW191" s="41"/>
    </row>
    <row r="192" spans="56:101" s="15" customFormat="1" x14ac:dyDescent="0.3">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c r="CF192" s="41"/>
      <c r="CG192" s="41"/>
      <c r="CH192" s="41"/>
      <c r="CI192" s="41"/>
      <c r="CJ192" s="41"/>
      <c r="CK192" s="41"/>
      <c r="CL192" s="41"/>
      <c r="CM192" s="41"/>
      <c r="CN192" s="41"/>
      <c r="CO192" s="41"/>
      <c r="CP192" s="41"/>
      <c r="CQ192" s="41"/>
      <c r="CR192" s="41"/>
      <c r="CS192" s="41"/>
      <c r="CT192" s="41"/>
      <c r="CU192" s="41"/>
      <c r="CV192" s="41"/>
      <c r="CW192" s="41"/>
    </row>
    <row r="193" spans="56:101" s="15" customFormat="1" x14ac:dyDescent="0.3">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c r="CF193" s="41"/>
      <c r="CG193" s="41"/>
      <c r="CH193" s="41"/>
      <c r="CI193" s="41"/>
      <c r="CJ193" s="41"/>
      <c r="CK193" s="41"/>
      <c r="CL193" s="41"/>
      <c r="CM193" s="41"/>
      <c r="CN193" s="41"/>
      <c r="CO193" s="41"/>
      <c r="CP193" s="41"/>
      <c r="CQ193" s="41"/>
      <c r="CR193" s="41"/>
      <c r="CS193" s="41"/>
      <c r="CT193" s="41"/>
      <c r="CU193" s="41"/>
      <c r="CV193" s="41"/>
      <c r="CW193" s="41"/>
    </row>
  </sheetData>
  <mergeCells count="1">
    <mergeCell ref="A39:H39"/>
  </mergeCells>
  <conditionalFormatting sqref="C8:M8">
    <cfRule type="cellIs" dxfId="13" priority="10" stopIfTrue="1" operator="equal">
      <formula>$G$3</formula>
    </cfRule>
  </conditionalFormatting>
  <conditionalFormatting sqref="G7:K7">
    <cfRule type="cellIs" dxfId="12" priority="11" stopIfTrue="1" operator="equal">
      <formula>1</formula>
    </cfRule>
  </conditionalFormatting>
  <conditionalFormatting sqref="N8:S8">
    <cfRule type="cellIs" dxfId="11" priority="9" stopIfTrue="1" operator="equal">
      <formula>$G$3</formula>
    </cfRule>
  </conditionalFormatting>
  <conditionalFormatting sqref="C10">
    <cfRule type="expression" dxfId="10" priority="8">
      <formula>AC10=1</formula>
    </cfRule>
    <cfRule type="expression" dxfId="9" priority="12" stopIfTrue="1">
      <formula>AC6=1</formula>
    </cfRule>
  </conditionalFormatting>
  <conditionalFormatting sqref="G4">
    <cfRule type="expression" dxfId="8" priority="7" stopIfTrue="1">
      <formula>$Z$12=1</formula>
    </cfRule>
  </conditionalFormatting>
  <conditionalFormatting sqref="G5">
    <cfRule type="expression" dxfId="7" priority="6" stopIfTrue="1">
      <formula>$Z$12=1</formula>
    </cfRule>
  </conditionalFormatting>
  <conditionalFormatting sqref="G6">
    <cfRule type="expression" dxfId="6" priority="5" stopIfTrue="1">
      <formula>$Z$12=1</formula>
    </cfRule>
  </conditionalFormatting>
  <conditionalFormatting sqref="D10:S10">
    <cfRule type="expression" dxfId="5" priority="3">
      <formula>AD10=1</formula>
    </cfRule>
    <cfRule type="expression" dxfId="4" priority="4" stopIfTrue="1">
      <formula>AD6=1</formula>
    </cfRule>
  </conditionalFormatting>
  <conditionalFormatting sqref="B10">
    <cfRule type="expression" dxfId="3" priority="1">
      <formula>AA10=1</formula>
    </cfRule>
    <cfRule type="expression" dxfId="2" priority="2" stopIfTrue="1">
      <formula>AA6=1</formula>
    </cfRule>
  </conditionalFormatting>
  <dataValidations count="1">
    <dataValidation type="list" allowBlank="1" showInputMessage="1" showErrorMessage="1" sqref="G3">
      <formula1>$B$8:$S$8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8"/>
  <sheetViews>
    <sheetView workbookViewId="0">
      <selection activeCell="N5" sqref="N5"/>
    </sheetView>
  </sheetViews>
  <sheetFormatPr defaultRowHeight="14.4" x14ac:dyDescent="0.3"/>
  <cols>
    <col min="1" max="1" width="13.44140625" style="15" customWidth="1"/>
    <col min="2" max="2" width="13.44140625" style="14" customWidth="1"/>
    <col min="3" max="17" width="9.6640625" style="14" customWidth="1"/>
    <col min="18" max="23" width="8.88671875" style="15"/>
    <col min="24" max="24" width="0" style="15" hidden="1" customWidth="1"/>
    <col min="25" max="25" width="9.109375" style="15" hidden="1" customWidth="1"/>
    <col min="26" max="26" width="19" style="15" hidden="1" customWidth="1"/>
    <col min="27" max="28" width="50.77734375" style="15" hidden="1" customWidth="1"/>
    <col min="29" max="29" width="32.109375" style="15" hidden="1" customWidth="1"/>
    <col min="30" max="30" width="6.44140625" style="15" hidden="1" customWidth="1"/>
    <col min="31" max="31" width="6.21875" style="15" hidden="1" customWidth="1"/>
    <col min="32" max="32" width="5" style="15" hidden="1" customWidth="1"/>
    <col min="33" max="33" width="8.21875" style="15" hidden="1" customWidth="1"/>
    <col min="34" max="34" width="8.88671875" style="15" hidden="1" customWidth="1"/>
    <col min="35" max="35" width="7.44140625" style="15" hidden="1" customWidth="1"/>
    <col min="36" max="36" width="9.21875" style="15" hidden="1" customWidth="1"/>
    <col min="37" max="37" width="6.6640625" style="15" hidden="1" customWidth="1"/>
    <col min="38" max="38" width="4.21875" style="15" hidden="1" customWidth="1"/>
    <col min="39" max="39" width="8.6640625" style="15" hidden="1" customWidth="1"/>
    <col min="40" max="40" width="4.6640625" style="15" hidden="1" customWidth="1"/>
    <col min="41" max="41" width="7.77734375" style="15" hidden="1" customWidth="1"/>
    <col min="42" max="42" width="5" style="15" hidden="1" customWidth="1"/>
    <col min="43" max="43" width="6.77734375" style="15" hidden="1" customWidth="1"/>
    <col min="44" max="44" width="9.109375" style="14" hidden="1" customWidth="1"/>
    <col min="45" max="45" width="8.88671875" style="14" hidden="1" customWidth="1"/>
    <col min="46" max="61" width="0" style="14" hidden="1" customWidth="1"/>
    <col min="62" max="16384" width="8.88671875" style="14"/>
  </cols>
  <sheetData>
    <row r="1" spans="1:43" s="15" customFormat="1" x14ac:dyDescent="0.3">
      <c r="A1" s="22" t="s">
        <v>54</v>
      </c>
      <c r="B1" s="22"/>
      <c r="C1" s="22"/>
      <c r="D1" s="22"/>
      <c r="H1" s="22"/>
      <c r="K1" s="24"/>
      <c r="Q1" s="22"/>
    </row>
    <row r="2" spans="1:43" s="15" customFormat="1" x14ac:dyDescent="0.3">
      <c r="D2" s="22"/>
      <c r="E2" s="22"/>
      <c r="Z2" s="25"/>
      <c r="AA2" s="25"/>
      <c r="AB2" s="25"/>
    </row>
    <row r="3" spans="1:43" s="15" customFormat="1" x14ac:dyDescent="0.3">
      <c r="C3" s="24" t="s">
        <v>1</v>
      </c>
      <c r="D3" s="24"/>
      <c r="E3" s="24"/>
      <c r="F3" s="23"/>
      <c r="G3" s="26" t="s">
        <v>2</v>
      </c>
    </row>
    <row r="4" spans="1:43" s="15" customFormat="1" x14ac:dyDescent="0.3">
      <c r="C4" s="23" t="s">
        <v>3</v>
      </c>
      <c r="D4" s="27" t="str">
        <f>G3</f>
        <v>Beet</v>
      </c>
      <c r="E4" s="23" t="s">
        <v>4</v>
      </c>
      <c r="F4" s="23"/>
      <c r="G4" s="28">
        <v>35</v>
      </c>
      <c r="H4" s="29" t="str">
        <f>IF(Z8=1,"","&lt;= enter cash price if no futures market")</f>
        <v>&lt;= enter cash price if no futures market</v>
      </c>
      <c r="I4" s="30"/>
      <c r="J4" s="30"/>
      <c r="K4" s="30"/>
      <c r="L4" s="30"/>
      <c r="AB4" s="25" t="s">
        <v>2</v>
      </c>
      <c r="AC4" s="15" t="str">
        <f>C8</f>
        <v>S. Wht</v>
      </c>
      <c r="AD4" s="15" t="str">
        <f>D8</f>
        <v>Durum</v>
      </c>
      <c r="AE4" s="15" t="str">
        <f>E8</f>
        <v>Barley</v>
      </c>
      <c r="AF4" s="15" t="str">
        <f>F8</f>
        <v>Corn</v>
      </c>
      <c r="AG4" s="15" t="str">
        <f>G8</f>
        <v>Soybean</v>
      </c>
      <c r="AH4" s="15" t="str">
        <f>H8</f>
        <v>Drybeans</v>
      </c>
      <c r="AI4" s="15" t="str">
        <f>I8</f>
        <v>Oil Snflr</v>
      </c>
      <c r="AJ4" s="15" t="str">
        <f>J8</f>
        <v>Conf Snflr</v>
      </c>
      <c r="AK4" s="15" t="str">
        <f>K8</f>
        <v>Canola</v>
      </c>
      <c r="AL4" s="15" t="str">
        <f>L8</f>
        <v>Flax</v>
      </c>
      <c r="AM4" s="15" t="str">
        <f>M8</f>
        <v>Field Pea</v>
      </c>
      <c r="AN4" s="15" t="str">
        <f>N8</f>
        <v>Oats</v>
      </c>
      <c r="AO4" s="15" t="str">
        <f>O8</f>
        <v>Buckwht</v>
      </c>
      <c r="AP4" s="15" t="str">
        <f>P8</f>
        <v>Millet</v>
      </c>
      <c r="AQ4" s="15" t="str">
        <f>Q8</f>
        <v>W.Wht</v>
      </c>
    </row>
    <row r="5" spans="1:43" s="15" customFormat="1" x14ac:dyDescent="0.3">
      <c r="C5" s="23" t="s">
        <v>5</v>
      </c>
      <c r="D5" s="23"/>
      <c r="E5" s="23"/>
      <c r="F5" s="23"/>
      <c r="G5" s="28">
        <v>0</v>
      </c>
      <c r="H5" s="29" t="str">
        <f>IF(G5&gt;0,"Basis is usually Negative",IF(Z8=1,"","&lt;= enter 0 basis if no futures market"))</f>
        <v>&lt;= enter 0 basis if no futures market</v>
      </c>
      <c r="Z5" s="15" t="s">
        <v>6</v>
      </c>
      <c r="AB5" s="15">
        <v>0</v>
      </c>
      <c r="AC5" s="15">
        <v>1</v>
      </c>
      <c r="AD5" s="15">
        <v>0</v>
      </c>
      <c r="AE5" s="15">
        <v>0</v>
      </c>
      <c r="AF5" s="15">
        <v>1</v>
      </c>
      <c r="AG5" s="15">
        <v>1</v>
      </c>
      <c r="AH5" s="15">
        <v>0</v>
      </c>
      <c r="AI5" s="15">
        <v>0</v>
      </c>
      <c r="AJ5" s="15">
        <v>0</v>
      </c>
      <c r="AK5" s="15">
        <v>0</v>
      </c>
      <c r="AL5" s="15">
        <v>0</v>
      </c>
      <c r="AM5" s="15">
        <v>0</v>
      </c>
      <c r="AN5" s="15">
        <v>1</v>
      </c>
      <c r="AO5" s="15">
        <v>0</v>
      </c>
      <c r="AP5" s="15">
        <v>0</v>
      </c>
      <c r="AQ5" s="15">
        <v>1</v>
      </c>
    </row>
    <row r="6" spans="1:43" s="15" customFormat="1" x14ac:dyDescent="0.3">
      <c r="C6" s="23" t="s">
        <v>7</v>
      </c>
      <c r="D6" s="27" t="str">
        <f>G3</f>
        <v>Beet</v>
      </c>
      <c r="E6" s="23" t="s">
        <v>8</v>
      </c>
      <c r="F6" s="23"/>
      <c r="G6" s="31">
        <f>G4+G5</f>
        <v>35</v>
      </c>
      <c r="Z6" s="15" t="s">
        <v>9</v>
      </c>
      <c r="AB6" s="15">
        <f>IF($G$3=B8,1,0)</f>
        <v>1</v>
      </c>
      <c r="AC6" s="15">
        <f>IF($G$3=C8,1,0)</f>
        <v>0</v>
      </c>
      <c r="AD6" s="15">
        <f>IF($G$3=D8,1,0)</f>
        <v>0</v>
      </c>
      <c r="AE6" s="15">
        <f>IF($G$3=E8,1,0)</f>
        <v>0</v>
      </c>
      <c r="AF6" s="15">
        <f>IF($G$3=F8,1,0)</f>
        <v>0</v>
      </c>
      <c r="AG6" s="15">
        <f>IF($G$3=G8,1,0)</f>
        <v>0</v>
      </c>
      <c r="AH6" s="15">
        <f>IF($G$3=H8,1,0)</f>
        <v>0</v>
      </c>
      <c r="AI6" s="15">
        <f>IF($G$3=I8,1,0)</f>
        <v>0</v>
      </c>
      <c r="AJ6" s="15">
        <f>IF($G$3=J8,1,0)</f>
        <v>0</v>
      </c>
      <c r="AK6" s="15">
        <f>IF($G$3=K8,1,0)</f>
        <v>0</v>
      </c>
      <c r="AL6" s="15">
        <f>IF($G$3=L8,1,0)</f>
        <v>0</v>
      </c>
      <c r="AM6" s="15">
        <f>IF($G$3=M8,1,0)</f>
        <v>0</v>
      </c>
      <c r="AN6" s="15">
        <f>IF($G$3=N8,1,0)</f>
        <v>0</v>
      </c>
      <c r="AO6" s="15">
        <f>IF($G$3=O8,1,0)</f>
        <v>0</v>
      </c>
      <c r="AP6" s="15">
        <f>IF($G$3=P8,1,0)</f>
        <v>0</v>
      </c>
      <c r="AQ6" s="15">
        <f>IF($G$3=Q8,1,0)</f>
        <v>0</v>
      </c>
    </row>
    <row r="7" spans="1:43" s="15" customFormat="1" x14ac:dyDescent="0.3">
      <c r="Z7" s="25" t="s">
        <v>10</v>
      </c>
      <c r="AB7" s="15">
        <f>IF(AB5+AB6=2,1,0)</f>
        <v>0</v>
      </c>
      <c r="AC7" s="15">
        <f>IF(AC5+AC6=2,1,0)</f>
        <v>0</v>
      </c>
      <c r="AD7" s="15">
        <f t="shared" ref="AD7:AQ7" si="0">IF(AD5+AD6=2,1,0)</f>
        <v>0</v>
      </c>
      <c r="AE7" s="15">
        <f t="shared" si="0"/>
        <v>0</v>
      </c>
      <c r="AF7" s="15">
        <f t="shared" si="0"/>
        <v>0</v>
      </c>
      <c r="AG7" s="15">
        <f t="shared" si="0"/>
        <v>0</v>
      </c>
      <c r="AH7" s="15">
        <f t="shared" si="0"/>
        <v>0</v>
      </c>
      <c r="AI7" s="15">
        <f t="shared" si="0"/>
        <v>0</v>
      </c>
      <c r="AJ7" s="15">
        <f t="shared" si="0"/>
        <v>0</v>
      </c>
      <c r="AK7" s="15">
        <f t="shared" si="0"/>
        <v>0</v>
      </c>
      <c r="AL7" s="15">
        <f t="shared" si="0"/>
        <v>0</v>
      </c>
      <c r="AM7" s="15">
        <f t="shared" si="0"/>
        <v>0</v>
      </c>
      <c r="AN7" s="15">
        <f t="shared" si="0"/>
        <v>0</v>
      </c>
      <c r="AO7" s="15">
        <f t="shared" si="0"/>
        <v>0</v>
      </c>
      <c r="AP7" s="15">
        <f t="shared" si="0"/>
        <v>0</v>
      </c>
      <c r="AQ7" s="15">
        <f t="shared" si="0"/>
        <v>0</v>
      </c>
    </row>
    <row r="8" spans="1:43" x14ac:dyDescent="0.3">
      <c r="A8" s="23"/>
      <c r="B8" s="3" t="s">
        <v>2</v>
      </c>
      <c r="C8" s="17" t="s">
        <v>11</v>
      </c>
      <c r="D8" s="17" t="s">
        <v>12</v>
      </c>
      <c r="E8" s="17" t="s">
        <v>13</v>
      </c>
      <c r="F8" s="17" t="s">
        <v>14</v>
      </c>
      <c r="G8" s="17" t="s">
        <v>15</v>
      </c>
      <c r="H8" s="17" t="s">
        <v>16</v>
      </c>
      <c r="I8" s="17" t="s">
        <v>17</v>
      </c>
      <c r="J8" s="17" t="s">
        <v>18</v>
      </c>
      <c r="K8" s="17" t="s">
        <v>19</v>
      </c>
      <c r="L8" s="17" t="s">
        <v>20</v>
      </c>
      <c r="M8" s="17" t="s">
        <v>21</v>
      </c>
      <c r="N8" s="17" t="s">
        <v>22</v>
      </c>
      <c r="O8" s="17" t="s">
        <v>24</v>
      </c>
      <c r="P8" s="17" t="s">
        <v>25</v>
      </c>
      <c r="Q8" s="17" t="s">
        <v>26</v>
      </c>
      <c r="Z8" s="35">
        <f>SUM(AC7:AQ7)</f>
        <v>0</v>
      </c>
      <c r="AA8" s="25" t="s">
        <v>27</v>
      </c>
      <c r="AB8" s="25"/>
    </row>
    <row r="9" spans="1:43" x14ac:dyDescent="0.3">
      <c r="A9" s="23" t="s">
        <v>28</v>
      </c>
      <c r="B9" s="18">
        <v>29</v>
      </c>
      <c r="C9" s="18">
        <v>58</v>
      </c>
      <c r="D9" s="18">
        <v>47</v>
      </c>
      <c r="E9" s="18">
        <v>73</v>
      </c>
      <c r="F9" s="18">
        <v>140</v>
      </c>
      <c r="G9" s="18">
        <v>36</v>
      </c>
      <c r="H9" s="18">
        <v>1820</v>
      </c>
      <c r="I9" s="18">
        <v>1550</v>
      </c>
      <c r="J9" s="18">
        <v>1600</v>
      </c>
      <c r="K9" s="18">
        <v>1710</v>
      </c>
      <c r="L9" s="18">
        <v>23</v>
      </c>
      <c r="M9" s="18">
        <v>39</v>
      </c>
      <c r="N9" s="18">
        <v>81</v>
      </c>
      <c r="O9" s="18">
        <v>950</v>
      </c>
      <c r="P9" s="18">
        <v>1800</v>
      </c>
      <c r="Q9" s="18">
        <v>58</v>
      </c>
    </row>
    <row r="10" spans="1:43" x14ac:dyDescent="0.3">
      <c r="A10" s="23" t="s">
        <v>29</v>
      </c>
      <c r="B10" s="19">
        <f>IF($G$3=B8,$G$6,B11/B9)</f>
        <v>35</v>
      </c>
      <c r="C10" s="19">
        <f>IF($G$3=C8,$G$6,C11/C9)</f>
        <v>11.685768620689656</v>
      </c>
      <c r="D10" s="19">
        <f t="shared" ref="D10:Q10" si="1">IF($G$3=D8,$G$6,D11/D9)</f>
        <v>14.264510638297873</v>
      </c>
      <c r="E10" s="19">
        <f t="shared" si="1"/>
        <v>8.9915431506849313</v>
      </c>
      <c r="F10" s="19">
        <f t="shared" si="1"/>
        <v>5.78272925</v>
      </c>
      <c r="G10" s="19">
        <f t="shared" si="1"/>
        <v>18.071050277777779</v>
      </c>
      <c r="H10" s="19">
        <f t="shared" si="1"/>
        <v>0.40606480769230763</v>
      </c>
      <c r="I10" s="19">
        <f t="shared" si="1"/>
        <v>0.43063132903225809</v>
      </c>
      <c r="J10" s="19">
        <f t="shared" si="1"/>
        <v>0.44587528125000003</v>
      </c>
      <c r="K10" s="19">
        <f t="shared" si="1"/>
        <v>0.40909719298245611</v>
      </c>
      <c r="L10" s="19">
        <f t="shared" si="1"/>
        <v>26.621582826086957</v>
      </c>
      <c r="M10" s="19">
        <f t="shared" si="1"/>
        <v>16.509526923076923</v>
      </c>
      <c r="N10" s="19">
        <f t="shared" si="1"/>
        <v>7.640368641975309</v>
      </c>
      <c r="O10" s="19">
        <f t="shared" si="1"/>
        <v>0.62758558947368426</v>
      </c>
      <c r="P10" s="19">
        <f t="shared" si="1"/>
        <v>0.32195065</v>
      </c>
      <c r="Q10" s="19">
        <f t="shared" si="1"/>
        <v>11.46192672413793</v>
      </c>
      <c r="Z10" s="33" t="s">
        <v>30</v>
      </c>
      <c r="AA10" s="25"/>
      <c r="AB10" s="25">
        <v>0</v>
      </c>
      <c r="AC10" s="15">
        <v>0</v>
      </c>
      <c r="AD10" s="15">
        <v>0</v>
      </c>
      <c r="AE10" s="15">
        <v>0</v>
      </c>
      <c r="AF10" s="15">
        <v>0</v>
      </c>
      <c r="AG10" s="15">
        <v>0</v>
      </c>
      <c r="AH10" s="15">
        <v>1</v>
      </c>
      <c r="AI10" s="15">
        <v>1</v>
      </c>
      <c r="AJ10" s="15">
        <v>1</v>
      </c>
      <c r="AK10" s="15">
        <v>1</v>
      </c>
      <c r="AL10" s="15">
        <v>0</v>
      </c>
      <c r="AM10" s="15">
        <v>0</v>
      </c>
      <c r="AN10" s="15">
        <v>0</v>
      </c>
      <c r="AO10" s="15">
        <v>1</v>
      </c>
      <c r="AP10" s="15">
        <v>1</v>
      </c>
      <c r="AQ10" s="15">
        <v>0</v>
      </c>
    </row>
    <row r="11" spans="1:43" s="15" customFormat="1" x14ac:dyDescent="0.3">
      <c r="A11" s="23" t="s">
        <v>31</v>
      </c>
      <c r="B11" s="32">
        <f t="shared" ref="B11" si="2">IF($G$3=B8,B9*B10,$AD$17+B25)</f>
        <v>1015</v>
      </c>
      <c r="C11" s="32">
        <f>IF($G$3=C8,C9*C10,$AC$17+C25)</f>
        <v>677.77458000000001</v>
      </c>
      <c r="D11" s="32">
        <f>IF($G$3=D8,D9*D10,$AC$17+D25)</f>
        <v>670.43200000000002</v>
      </c>
      <c r="E11" s="32">
        <f>IF($G$3=E8,E9*E10,$AC$17+E25)</f>
        <v>656.38265000000001</v>
      </c>
      <c r="F11" s="32">
        <f>IF($G$3=F8,F9*F10,$AC$17+F25)</f>
        <v>809.58209499999998</v>
      </c>
      <c r="G11" s="32">
        <f>IF($G$3=G8,G9*G10,$AC$17+G25)</f>
        <v>650.55781000000002</v>
      </c>
      <c r="H11" s="32">
        <f>IF($G$3=H8,H9*H10,$AC$17+H25)</f>
        <v>739.03794999999991</v>
      </c>
      <c r="I11" s="32">
        <f>IF($G$3=I8,I9*I10,$AC$17+I25)</f>
        <v>667.47856000000002</v>
      </c>
      <c r="J11" s="32">
        <f>IF($G$3=J8,J9*J10,$AC$17+J25)</f>
        <v>713.40045000000009</v>
      </c>
      <c r="K11" s="32">
        <f>IF($G$3=K8,K9*K10,$AC$17+K25)</f>
        <v>699.55619999999999</v>
      </c>
      <c r="L11" s="32">
        <f>IF($G$3=L8,L9*L10,$AC$17+L25)</f>
        <v>612.29640500000005</v>
      </c>
      <c r="M11" s="32">
        <f>IF($G$3=M8,M9*M10,$AC$17+M25)</f>
        <v>643.87154999999996</v>
      </c>
      <c r="N11" s="32">
        <f>IF($G$3=N8,N9*N10,$AC$17+N25)</f>
        <v>618.86986000000002</v>
      </c>
      <c r="O11" s="32">
        <f>IF($G$3=O8,O9*O10,$AC$17+O25)</f>
        <v>596.20631000000003</v>
      </c>
      <c r="P11" s="32">
        <f>IF($G$3=P8,P9*P10,$AC$17+P25)</f>
        <v>579.51116999999999</v>
      </c>
      <c r="Q11" s="32">
        <f>IF($G$3=Q8,Q9*Q10,$AC$17+Q25)</f>
        <v>664.79174999999998</v>
      </c>
      <c r="Z11" s="33" t="s">
        <v>32</v>
      </c>
      <c r="AB11" s="15">
        <f t="shared" ref="AB11:AQ11" si="3">IF(AB6+AB10=2,1,0)</f>
        <v>0</v>
      </c>
      <c r="AC11" s="15">
        <f t="shared" si="3"/>
        <v>0</v>
      </c>
      <c r="AD11" s="15">
        <f t="shared" si="3"/>
        <v>0</v>
      </c>
      <c r="AE11" s="15">
        <f t="shared" si="3"/>
        <v>0</v>
      </c>
      <c r="AF11" s="15">
        <f t="shared" si="3"/>
        <v>0</v>
      </c>
      <c r="AG11" s="15">
        <f t="shared" si="3"/>
        <v>0</v>
      </c>
      <c r="AH11" s="15">
        <f t="shared" si="3"/>
        <v>0</v>
      </c>
      <c r="AI11" s="15">
        <f t="shared" si="3"/>
        <v>0</v>
      </c>
      <c r="AJ11" s="15">
        <f t="shared" si="3"/>
        <v>0</v>
      </c>
      <c r="AK11" s="15">
        <f t="shared" si="3"/>
        <v>0</v>
      </c>
      <c r="AL11" s="15">
        <f t="shared" si="3"/>
        <v>0</v>
      </c>
      <c r="AM11" s="15">
        <f t="shared" si="3"/>
        <v>0</v>
      </c>
      <c r="AN11" s="15">
        <f t="shared" si="3"/>
        <v>0</v>
      </c>
      <c r="AO11" s="15">
        <f t="shared" si="3"/>
        <v>0</v>
      </c>
      <c r="AP11" s="15">
        <f t="shared" si="3"/>
        <v>0</v>
      </c>
      <c r="AQ11" s="15">
        <f t="shared" si="3"/>
        <v>0</v>
      </c>
    </row>
    <row r="12" spans="1:43" s="15" customFormat="1" x14ac:dyDescent="0.3">
      <c r="A12" s="23"/>
      <c r="B12" s="34"/>
      <c r="C12" s="34"/>
      <c r="D12" s="34"/>
      <c r="E12" s="34"/>
      <c r="F12" s="34"/>
      <c r="G12" s="34"/>
      <c r="H12" s="34"/>
      <c r="I12" s="34"/>
      <c r="J12" s="34"/>
      <c r="K12" s="34"/>
      <c r="L12" s="34"/>
      <c r="M12" s="34"/>
      <c r="N12" s="34"/>
      <c r="O12" s="34"/>
      <c r="P12" s="34"/>
      <c r="Q12" s="34"/>
      <c r="Z12" s="35">
        <f>SUM(AC11:AQ11)</f>
        <v>0</v>
      </c>
      <c r="AA12" s="25" t="s">
        <v>33</v>
      </c>
      <c r="AB12" s="25"/>
    </row>
    <row r="13" spans="1:43" s="15" customFormat="1" x14ac:dyDescent="0.3">
      <c r="A13" s="23" t="s">
        <v>34</v>
      </c>
      <c r="B13" s="34"/>
      <c r="C13" s="34"/>
      <c r="D13" s="34"/>
      <c r="E13" s="34"/>
      <c r="F13" s="34"/>
      <c r="G13" s="34"/>
      <c r="H13" s="34"/>
      <c r="I13" s="34"/>
      <c r="J13" s="34"/>
      <c r="K13" s="34"/>
      <c r="L13" s="34"/>
      <c r="M13" s="34"/>
      <c r="N13" s="34"/>
      <c r="O13" s="34"/>
      <c r="P13" s="34"/>
      <c r="Q13" s="34"/>
    </row>
    <row r="14" spans="1:43" x14ac:dyDescent="0.3">
      <c r="A14" s="23" t="s">
        <v>35</v>
      </c>
      <c r="B14" s="16">
        <v>100</v>
      </c>
      <c r="C14" s="16">
        <v>17.5</v>
      </c>
      <c r="D14" s="16">
        <v>26</v>
      </c>
      <c r="E14" s="16">
        <v>16</v>
      </c>
      <c r="F14" s="16">
        <v>93.13</v>
      </c>
      <c r="G14" s="16">
        <v>65.75</v>
      </c>
      <c r="H14" s="16">
        <v>56.1</v>
      </c>
      <c r="I14" s="16">
        <v>33</v>
      </c>
      <c r="J14" s="16">
        <v>51.3</v>
      </c>
      <c r="K14" s="16">
        <v>57</v>
      </c>
      <c r="L14" s="16">
        <v>16</v>
      </c>
      <c r="M14" s="16">
        <v>42</v>
      </c>
      <c r="N14" s="16">
        <v>13</v>
      </c>
      <c r="O14" s="16">
        <v>22.5</v>
      </c>
      <c r="P14" s="16">
        <v>6.25</v>
      </c>
      <c r="Q14" s="16">
        <v>9.3000000000000007</v>
      </c>
      <c r="AC14" s="15" t="s">
        <v>36</v>
      </c>
    </row>
    <row r="15" spans="1:43" x14ac:dyDescent="0.3">
      <c r="A15" s="23" t="s">
        <v>37</v>
      </c>
      <c r="B15" s="20">
        <v>75</v>
      </c>
      <c r="C15" s="20">
        <v>22</v>
      </c>
      <c r="D15" s="20">
        <v>22</v>
      </c>
      <c r="E15" s="20">
        <v>19.2</v>
      </c>
      <c r="F15" s="20">
        <v>26</v>
      </c>
      <c r="G15" s="20">
        <v>28</v>
      </c>
      <c r="H15" s="20">
        <v>45.8</v>
      </c>
      <c r="I15" s="20">
        <v>27</v>
      </c>
      <c r="J15" s="20">
        <v>29.2</v>
      </c>
      <c r="K15" s="20">
        <v>22.5</v>
      </c>
      <c r="L15" s="20">
        <v>21</v>
      </c>
      <c r="M15" s="20">
        <v>31.5</v>
      </c>
      <c r="N15" s="20">
        <v>5.25</v>
      </c>
      <c r="O15" s="20">
        <v>11.5</v>
      </c>
      <c r="P15" s="20">
        <v>3.25</v>
      </c>
      <c r="Q15" s="20">
        <v>23.9</v>
      </c>
      <c r="AB15" s="15">
        <f>IF($G$3=B8,B27,0)</f>
        <v>502.25</v>
      </c>
      <c r="AC15" s="15">
        <f>IF($G$3=C8,C27,0)</f>
        <v>0</v>
      </c>
      <c r="AD15" s="15">
        <f>IF($G$3=D8,D27,0)</f>
        <v>0</v>
      </c>
      <c r="AE15" s="15">
        <f>IF($G$3=E8,E27,0)</f>
        <v>0</v>
      </c>
      <c r="AF15" s="15">
        <f>IF($G$3=F8,F27,0)</f>
        <v>0</v>
      </c>
      <c r="AG15" s="15">
        <f>IF($G$3=G8,G27,0)</f>
        <v>0</v>
      </c>
      <c r="AH15" s="15">
        <f>IF($G$3=H8,H27,0)</f>
        <v>0</v>
      </c>
      <c r="AI15" s="15">
        <f>IF($G$3=I8,I27,0)</f>
        <v>0</v>
      </c>
      <c r="AJ15" s="15">
        <f>IF($G$3=J8,J27,0)</f>
        <v>0</v>
      </c>
      <c r="AK15" s="15">
        <f>IF($G$3=K8,K27,0)</f>
        <v>0</v>
      </c>
      <c r="AL15" s="15">
        <f>IF($G$3=L8,L27,0)</f>
        <v>0</v>
      </c>
      <c r="AM15" s="15">
        <f>IF($G$3=M8,M27,0)</f>
        <v>0</v>
      </c>
      <c r="AN15" s="15">
        <f>IF($G$3=N8,N27,0)</f>
        <v>0</v>
      </c>
      <c r="AO15" s="15">
        <f>IF($G$3=O8,O27,0)</f>
        <v>0</v>
      </c>
      <c r="AP15" s="15">
        <f>IF($G$3=P8,P27,0)</f>
        <v>0</v>
      </c>
      <c r="AQ15" s="15">
        <f>IF($G$3=Q8,Q27,0)</f>
        <v>0</v>
      </c>
    </row>
    <row r="16" spans="1:43" x14ac:dyDescent="0.3">
      <c r="A16" s="23" t="s">
        <v>38</v>
      </c>
      <c r="B16" s="20">
        <v>0</v>
      </c>
      <c r="C16" s="20">
        <v>17</v>
      </c>
      <c r="D16" s="20">
        <v>17</v>
      </c>
      <c r="E16" s="20">
        <v>17</v>
      </c>
      <c r="F16" s="20">
        <v>0</v>
      </c>
      <c r="G16" s="20">
        <v>0</v>
      </c>
      <c r="H16" s="20">
        <v>20</v>
      </c>
      <c r="I16" s="20">
        <v>0</v>
      </c>
      <c r="J16" s="20">
        <v>0</v>
      </c>
      <c r="K16" s="20">
        <v>0</v>
      </c>
      <c r="L16" s="20">
        <v>0</v>
      </c>
      <c r="M16" s="20">
        <v>0</v>
      </c>
      <c r="N16" s="20">
        <v>0</v>
      </c>
      <c r="O16" s="20">
        <v>0</v>
      </c>
      <c r="P16" s="20">
        <v>0</v>
      </c>
      <c r="Q16" s="20">
        <v>9</v>
      </c>
      <c r="AC16" s="15" t="s">
        <v>39</v>
      </c>
    </row>
    <row r="17" spans="1:33" x14ac:dyDescent="0.3">
      <c r="A17" s="23" t="s">
        <v>40</v>
      </c>
      <c r="B17" s="20">
        <v>0</v>
      </c>
      <c r="C17" s="20">
        <v>0</v>
      </c>
      <c r="D17" s="20">
        <v>0</v>
      </c>
      <c r="E17" s="20">
        <v>0</v>
      </c>
      <c r="F17" s="20">
        <v>0</v>
      </c>
      <c r="G17" s="20">
        <v>4</v>
      </c>
      <c r="H17" s="20">
        <v>0</v>
      </c>
      <c r="I17" s="20">
        <v>5</v>
      </c>
      <c r="J17" s="20">
        <v>10</v>
      </c>
      <c r="K17" s="20">
        <v>0</v>
      </c>
      <c r="L17" s="20">
        <v>0</v>
      </c>
      <c r="M17" s="20">
        <v>0</v>
      </c>
      <c r="N17" s="20">
        <v>0</v>
      </c>
      <c r="O17" s="20">
        <v>0</v>
      </c>
      <c r="P17" s="20">
        <v>0</v>
      </c>
      <c r="Q17" s="20">
        <v>0</v>
      </c>
      <c r="AC17" s="15">
        <f>SUM(AB15:AQ15)</f>
        <v>502.25</v>
      </c>
    </row>
    <row r="18" spans="1:33" x14ac:dyDescent="0.3">
      <c r="A18" s="23" t="s">
        <v>41</v>
      </c>
      <c r="B18" s="20">
        <v>100</v>
      </c>
      <c r="C18" s="20">
        <v>69.63</v>
      </c>
      <c r="D18" s="20">
        <v>54.11</v>
      </c>
      <c r="E18" s="20">
        <v>51.28</v>
      </c>
      <c r="F18" s="20">
        <v>87.53</v>
      </c>
      <c r="G18" s="20">
        <v>2.81</v>
      </c>
      <c r="H18" s="20">
        <v>40.26</v>
      </c>
      <c r="I18" s="20">
        <v>31.92</v>
      </c>
      <c r="J18" s="20">
        <v>33.340000000000003</v>
      </c>
      <c r="K18" s="20">
        <v>60.7</v>
      </c>
      <c r="L18" s="20">
        <v>26.24</v>
      </c>
      <c r="M18" s="20">
        <v>7.42</v>
      </c>
      <c r="N18" s="20">
        <v>48.3</v>
      </c>
      <c r="O18" s="20">
        <v>13.78</v>
      </c>
      <c r="P18" s="20">
        <v>23.8</v>
      </c>
      <c r="Q18" s="20">
        <v>69.63</v>
      </c>
    </row>
    <row r="19" spans="1:33" x14ac:dyDescent="0.3">
      <c r="A19" s="23" t="s">
        <v>42</v>
      </c>
      <c r="B19" s="20">
        <v>25</v>
      </c>
      <c r="C19" s="20">
        <v>9.1</v>
      </c>
      <c r="D19" s="20">
        <v>9.8000000000000007</v>
      </c>
      <c r="E19" s="20">
        <v>10.1</v>
      </c>
      <c r="F19" s="20">
        <v>18.899999999999999</v>
      </c>
      <c r="G19" s="20">
        <v>8</v>
      </c>
      <c r="H19" s="20">
        <v>16.600000000000001</v>
      </c>
      <c r="I19" s="20">
        <v>14.5</v>
      </c>
      <c r="J19" s="20">
        <v>23.9</v>
      </c>
      <c r="K19" s="20">
        <v>17.100000000000001</v>
      </c>
      <c r="L19" s="20">
        <v>8.5</v>
      </c>
      <c r="M19" s="20">
        <v>12.5</v>
      </c>
      <c r="N19" s="20">
        <v>8.1999999999999993</v>
      </c>
      <c r="O19" s="20">
        <v>12.1</v>
      </c>
      <c r="P19" s="20">
        <v>6.5</v>
      </c>
      <c r="Q19" s="20">
        <v>9.1</v>
      </c>
      <c r="AC19" s="25" t="s">
        <v>43</v>
      </c>
      <c r="AG19" s="38">
        <v>5.0999999999999997E-2</v>
      </c>
    </row>
    <row r="20" spans="1:33" x14ac:dyDescent="0.3">
      <c r="A20" s="23" t="s">
        <v>44</v>
      </c>
      <c r="B20" s="20">
        <v>65</v>
      </c>
      <c r="C20" s="20">
        <v>14.64</v>
      </c>
      <c r="D20" s="20">
        <v>14.11</v>
      </c>
      <c r="E20" s="20">
        <v>15.26</v>
      </c>
      <c r="F20" s="20">
        <v>20.64</v>
      </c>
      <c r="G20" s="20">
        <v>12.41</v>
      </c>
      <c r="H20" s="20">
        <v>16</v>
      </c>
      <c r="I20" s="20">
        <v>15.54</v>
      </c>
      <c r="J20" s="20">
        <v>15.62</v>
      </c>
      <c r="K20" s="20">
        <v>14.12</v>
      </c>
      <c r="L20" s="20">
        <v>13.85</v>
      </c>
      <c r="M20" s="20">
        <v>14.56</v>
      </c>
      <c r="N20" s="20">
        <v>16.59</v>
      </c>
      <c r="O20" s="20">
        <v>12.12</v>
      </c>
      <c r="P20" s="20">
        <v>14.41</v>
      </c>
      <c r="Q20" s="20">
        <v>12.58</v>
      </c>
    </row>
    <row r="21" spans="1:33" x14ac:dyDescent="0.3">
      <c r="A21" s="23" t="s">
        <v>45</v>
      </c>
      <c r="B21" s="20">
        <v>90</v>
      </c>
      <c r="C21" s="20">
        <v>19.79</v>
      </c>
      <c r="D21" s="20">
        <v>19.48</v>
      </c>
      <c r="E21" s="20">
        <v>19.96</v>
      </c>
      <c r="F21" s="20">
        <v>26.79</v>
      </c>
      <c r="G21" s="20">
        <v>18.649999999999999</v>
      </c>
      <c r="H21" s="20">
        <v>23.14</v>
      </c>
      <c r="I21" s="20">
        <v>20.190000000000001</v>
      </c>
      <c r="J21" s="20">
        <v>20.239999999999998</v>
      </c>
      <c r="K21" s="20">
        <v>19.48</v>
      </c>
      <c r="L21" s="20">
        <v>20.22</v>
      </c>
      <c r="M21" s="20">
        <v>20.62</v>
      </c>
      <c r="N21" s="20">
        <v>20.88</v>
      </c>
      <c r="O21" s="20">
        <v>18.12</v>
      </c>
      <c r="P21" s="20">
        <v>19.63</v>
      </c>
      <c r="Q21" s="20">
        <v>17.489999999999998</v>
      </c>
    </row>
    <row r="22" spans="1:33" x14ac:dyDescent="0.3">
      <c r="A22" s="23" t="s">
        <v>46</v>
      </c>
      <c r="B22" s="20">
        <v>0</v>
      </c>
      <c r="C22" s="20">
        <v>0</v>
      </c>
      <c r="D22" s="20">
        <v>0</v>
      </c>
      <c r="E22" s="20">
        <v>0</v>
      </c>
      <c r="F22" s="20">
        <v>25.2</v>
      </c>
      <c r="G22" s="20">
        <v>0</v>
      </c>
      <c r="H22" s="20">
        <v>0</v>
      </c>
      <c r="I22" s="20">
        <v>4.47</v>
      </c>
      <c r="J22" s="20">
        <v>4.8</v>
      </c>
      <c r="K22" s="20">
        <v>0</v>
      </c>
      <c r="L22" s="20">
        <v>0</v>
      </c>
      <c r="M22" s="20">
        <v>0</v>
      </c>
      <c r="N22" s="20">
        <v>0</v>
      </c>
      <c r="O22" s="20">
        <v>0</v>
      </c>
      <c r="P22" s="20">
        <v>0</v>
      </c>
      <c r="Q22" s="20">
        <v>0</v>
      </c>
    </row>
    <row r="23" spans="1:33" x14ac:dyDescent="0.3">
      <c r="A23" s="23" t="s">
        <v>47</v>
      </c>
      <c r="B23" s="20">
        <v>45</v>
      </c>
      <c r="C23" s="20">
        <v>1.5</v>
      </c>
      <c r="D23" s="20">
        <v>1.5</v>
      </c>
      <c r="E23" s="20">
        <v>1.5</v>
      </c>
      <c r="F23" s="20">
        <v>1.5</v>
      </c>
      <c r="G23" s="20">
        <v>5</v>
      </c>
      <c r="H23" s="20">
        <v>13</v>
      </c>
      <c r="I23" s="20">
        <v>9.5</v>
      </c>
      <c r="J23" s="20">
        <v>17.5</v>
      </c>
      <c r="K23" s="20">
        <v>1.5</v>
      </c>
      <c r="L23" s="20">
        <v>1.5</v>
      </c>
      <c r="M23" s="20">
        <v>9.5</v>
      </c>
      <c r="N23" s="20">
        <v>1.5</v>
      </c>
      <c r="O23" s="20">
        <v>1.5</v>
      </c>
      <c r="P23" s="20">
        <v>1.5</v>
      </c>
      <c r="Q23" s="20">
        <v>7.5</v>
      </c>
    </row>
    <row r="24" spans="1:33" s="15" customFormat="1" x14ac:dyDescent="0.3">
      <c r="A24" s="23" t="s">
        <v>48</v>
      </c>
      <c r="B24" s="37">
        <f>SUM(B14:B23)*$AG$19*6/12</f>
        <v>12.75</v>
      </c>
      <c r="C24" s="37">
        <f t="shared" ref="C24:Q24" si="4">SUM(C14:C23)*$AG$19*6/12</f>
        <v>4.3645799999999992</v>
      </c>
      <c r="D24" s="37">
        <f t="shared" si="4"/>
        <v>4.1819999999999986</v>
      </c>
      <c r="E24" s="37">
        <f t="shared" si="4"/>
        <v>3.8326499999999997</v>
      </c>
      <c r="F24" s="37">
        <f t="shared" si="4"/>
        <v>7.6420950000000003</v>
      </c>
      <c r="G24" s="37">
        <f t="shared" si="4"/>
        <v>3.6878100000000003</v>
      </c>
      <c r="H24" s="37">
        <f t="shared" si="4"/>
        <v>5.8879499999999991</v>
      </c>
      <c r="I24" s="37">
        <f t="shared" si="4"/>
        <v>4.1085599999999998</v>
      </c>
      <c r="J24" s="37">
        <f t="shared" si="4"/>
        <v>5.2504500000000007</v>
      </c>
      <c r="K24" s="37">
        <f t="shared" si="4"/>
        <v>4.9061999999999992</v>
      </c>
      <c r="L24" s="37">
        <f t="shared" si="4"/>
        <v>2.7364049999999995</v>
      </c>
      <c r="M24" s="37">
        <f t="shared" si="4"/>
        <v>3.5215499999999995</v>
      </c>
      <c r="N24" s="37">
        <f t="shared" si="4"/>
        <v>2.8998599999999999</v>
      </c>
      <c r="O24" s="37">
        <f t="shared" si="4"/>
        <v>2.3363100000000001</v>
      </c>
      <c r="P24" s="37">
        <f t="shared" si="4"/>
        <v>1.9211699999999994</v>
      </c>
      <c r="Q24" s="37">
        <f t="shared" si="4"/>
        <v>4.0417499999999995</v>
      </c>
    </row>
    <row r="25" spans="1:33" s="15" customFormat="1" x14ac:dyDescent="0.3">
      <c r="A25" s="23" t="s">
        <v>49</v>
      </c>
      <c r="B25" s="32">
        <f t="shared" ref="B25:Q25" si="5">SUM(B14:B24)</f>
        <v>512.75</v>
      </c>
      <c r="C25" s="32">
        <f t="shared" si="5"/>
        <v>175.52457999999999</v>
      </c>
      <c r="D25" s="32">
        <f t="shared" si="5"/>
        <v>168.18199999999996</v>
      </c>
      <c r="E25" s="32">
        <f t="shared" si="5"/>
        <v>154.13265000000001</v>
      </c>
      <c r="F25" s="32">
        <f t="shared" si="5"/>
        <v>307.33209499999998</v>
      </c>
      <c r="G25" s="32">
        <f t="shared" si="5"/>
        <v>148.30781000000002</v>
      </c>
      <c r="H25" s="32">
        <f t="shared" si="5"/>
        <v>236.78794999999997</v>
      </c>
      <c r="I25" s="32">
        <f t="shared" si="5"/>
        <v>165.22856000000002</v>
      </c>
      <c r="J25" s="32">
        <f t="shared" si="5"/>
        <v>211.15045000000003</v>
      </c>
      <c r="K25" s="32">
        <f t="shared" si="5"/>
        <v>197.30619999999999</v>
      </c>
      <c r="L25" s="32">
        <f t="shared" si="5"/>
        <v>110.04640499999999</v>
      </c>
      <c r="M25" s="32">
        <f t="shared" si="5"/>
        <v>141.62154999999998</v>
      </c>
      <c r="N25" s="32">
        <f t="shared" si="5"/>
        <v>116.61986</v>
      </c>
      <c r="O25" s="32">
        <f t="shared" si="5"/>
        <v>93.956310000000002</v>
      </c>
      <c r="P25" s="32">
        <f t="shared" si="5"/>
        <v>77.261169999999993</v>
      </c>
      <c r="Q25" s="32">
        <f t="shared" si="5"/>
        <v>162.54175000000001</v>
      </c>
    </row>
    <row r="26" spans="1:33" s="15" customFormat="1" x14ac:dyDescent="0.3">
      <c r="A26" s="23"/>
      <c r="B26" s="32"/>
      <c r="C26" s="32"/>
      <c r="D26" s="32"/>
      <c r="E26" s="32"/>
      <c r="F26" s="32"/>
      <c r="G26" s="32"/>
      <c r="H26" s="32"/>
      <c r="I26" s="32"/>
      <c r="J26" s="32"/>
      <c r="K26" s="32"/>
      <c r="L26" s="32"/>
      <c r="M26" s="32"/>
      <c r="N26" s="32"/>
      <c r="O26" s="32"/>
      <c r="P26" s="32"/>
      <c r="Q26" s="32"/>
    </row>
    <row r="27" spans="1:33" s="15" customFormat="1" x14ac:dyDescent="0.3">
      <c r="A27" s="23" t="s">
        <v>50</v>
      </c>
      <c r="B27" s="32">
        <f t="shared" ref="B27:Q27" si="6">B11-B25</f>
        <v>502.25</v>
      </c>
      <c r="C27" s="32">
        <f t="shared" si="6"/>
        <v>502.25</v>
      </c>
      <c r="D27" s="32">
        <f t="shared" si="6"/>
        <v>502.25000000000006</v>
      </c>
      <c r="E27" s="32">
        <f t="shared" si="6"/>
        <v>502.25</v>
      </c>
      <c r="F27" s="32">
        <f t="shared" si="6"/>
        <v>502.25</v>
      </c>
      <c r="G27" s="32">
        <f t="shared" si="6"/>
        <v>502.25</v>
      </c>
      <c r="H27" s="32">
        <f t="shared" si="6"/>
        <v>502.24999999999994</v>
      </c>
      <c r="I27" s="32">
        <f t="shared" si="6"/>
        <v>502.25</v>
      </c>
      <c r="J27" s="32">
        <f t="shared" si="6"/>
        <v>502.25000000000006</v>
      </c>
      <c r="K27" s="32">
        <f t="shared" si="6"/>
        <v>502.25</v>
      </c>
      <c r="L27" s="32">
        <f t="shared" si="6"/>
        <v>502.25000000000006</v>
      </c>
      <c r="M27" s="32">
        <f t="shared" si="6"/>
        <v>502.25</v>
      </c>
      <c r="N27" s="32">
        <f t="shared" si="6"/>
        <v>502.25</v>
      </c>
      <c r="O27" s="32">
        <f t="shared" si="6"/>
        <v>502.25</v>
      </c>
      <c r="P27" s="32">
        <f t="shared" si="6"/>
        <v>502.25</v>
      </c>
      <c r="Q27" s="32">
        <f t="shared" si="6"/>
        <v>502.25</v>
      </c>
    </row>
    <row r="28" spans="1:33" s="15" customFormat="1" x14ac:dyDescent="0.3">
      <c r="A28" s="15" t="s">
        <v>51</v>
      </c>
      <c r="B28" s="36"/>
      <c r="C28" s="36"/>
      <c r="D28" s="36"/>
      <c r="E28" s="36"/>
      <c r="F28" s="36"/>
      <c r="G28" s="36"/>
      <c r="H28" s="36"/>
      <c r="I28" s="36"/>
      <c r="J28" s="36"/>
      <c r="K28" s="36"/>
      <c r="L28" s="36"/>
    </row>
    <row r="29" spans="1:33" s="15" customFormat="1" x14ac:dyDescent="0.3"/>
    <row r="30" spans="1:33" s="15" customFormat="1" x14ac:dyDescent="0.3">
      <c r="A30" s="22" t="s">
        <v>52</v>
      </c>
      <c r="B30" s="22"/>
    </row>
    <row r="31" spans="1:33" s="15" customFormat="1" x14ac:dyDescent="0.3">
      <c r="A31" s="15" t="s">
        <v>53</v>
      </c>
    </row>
    <row r="32" spans="1:33" s="15" customFormat="1" x14ac:dyDescent="0.3"/>
    <row r="33" spans="1:8" s="41" customFormat="1" x14ac:dyDescent="0.3">
      <c r="A33" s="41" t="s">
        <v>58</v>
      </c>
    </row>
    <row r="34" spans="1:8" s="41" customFormat="1" x14ac:dyDescent="0.3">
      <c r="A34" s="41" t="s">
        <v>59</v>
      </c>
    </row>
    <row r="35" spans="1:8" s="41" customFormat="1" x14ac:dyDescent="0.3">
      <c r="A35" s="41" t="s">
        <v>60</v>
      </c>
    </row>
    <row r="36" spans="1:8" s="41" customFormat="1" x14ac:dyDescent="0.3"/>
    <row r="37" spans="1:8" s="41" customFormat="1" x14ac:dyDescent="0.3">
      <c r="A37" s="44" t="s">
        <v>61</v>
      </c>
      <c r="B37" s="42"/>
      <c r="C37" s="43"/>
      <c r="D37" s="48"/>
      <c r="E37" s="43"/>
      <c r="F37" s="43"/>
      <c r="G37" s="43"/>
      <c r="H37" s="47"/>
    </row>
    <row r="38" spans="1:8" s="41" customFormat="1" x14ac:dyDescent="0.3">
      <c r="A38" s="45">
        <v>43313</v>
      </c>
      <c r="B38" s="46"/>
      <c r="C38" s="43"/>
      <c r="D38" s="49"/>
      <c r="E38" s="49"/>
      <c r="F38" s="49"/>
      <c r="G38" s="49"/>
      <c r="H38" s="49"/>
    </row>
    <row r="39" spans="1:8" s="41" customFormat="1" ht="109.2" customHeight="1" x14ac:dyDescent="0.3">
      <c r="A39" s="40" t="s">
        <v>62</v>
      </c>
      <c r="B39" s="40"/>
      <c r="C39" s="40"/>
      <c r="D39" s="40"/>
      <c r="E39" s="40"/>
      <c r="F39" s="40"/>
      <c r="G39" s="40"/>
      <c r="H39" s="40"/>
    </row>
    <row r="40" spans="1:8" s="41" customFormat="1" x14ac:dyDescent="0.3"/>
    <row r="41" spans="1:8" s="41" customFormat="1" x14ac:dyDescent="0.3"/>
    <row r="42" spans="1:8" s="41" customFormat="1" x14ac:dyDescent="0.3"/>
    <row r="43" spans="1:8" s="15" customFormat="1" x14ac:dyDescent="0.3"/>
    <row r="44" spans="1:8" s="15" customFormat="1" x14ac:dyDescent="0.3"/>
    <row r="45" spans="1:8" s="15" customFormat="1" x14ac:dyDescent="0.3"/>
    <row r="46" spans="1:8" s="15" customFormat="1" x14ac:dyDescent="0.3"/>
    <row r="47" spans="1:8" s="15" customFormat="1" x14ac:dyDescent="0.3"/>
    <row r="48" spans="1:8" s="15" customFormat="1" x14ac:dyDescent="0.3"/>
    <row r="49" s="15" customFormat="1" x14ac:dyDescent="0.3"/>
    <row r="50" s="15" customFormat="1" x14ac:dyDescent="0.3"/>
    <row r="51" s="15" customFormat="1" x14ac:dyDescent="0.3"/>
    <row r="52" s="15" customFormat="1" x14ac:dyDescent="0.3"/>
    <row r="53" s="15" customFormat="1" x14ac:dyDescent="0.3"/>
    <row r="54" s="15" customFormat="1" x14ac:dyDescent="0.3"/>
    <row r="55" s="15" customFormat="1" x14ac:dyDescent="0.3"/>
    <row r="56" s="15" customFormat="1" x14ac:dyDescent="0.3"/>
    <row r="57" s="15" customFormat="1" x14ac:dyDescent="0.3"/>
    <row r="58" s="15" customFormat="1" x14ac:dyDescent="0.3"/>
    <row r="59" s="15" customFormat="1" x14ac:dyDescent="0.3"/>
    <row r="60" s="15" customFormat="1" x14ac:dyDescent="0.3"/>
    <row r="61" s="15" customFormat="1" x14ac:dyDescent="0.3"/>
    <row r="62" s="15" customFormat="1" x14ac:dyDescent="0.3"/>
    <row r="63" s="15" customFormat="1" x14ac:dyDescent="0.3"/>
    <row r="64" s="15" customFormat="1" x14ac:dyDescent="0.3"/>
    <row r="65" s="15" customFormat="1" x14ac:dyDescent="0.3"/>
    <row r="66" s="15" customFormat="1" x14ac:dyDescent="0.3"/>
    <row r="67" s="15" customFormat="1" x14ac:dyDescent="0.3"/>
    <row r="68" s="15" customFormat="1" x14ac:dyDescent="0.3"/>
    <row r="69" s="15" customFormat="1" x14ac:dyDescent="0.3"/>
    <row r="70" s="15" customFormat="1" x14ac:dyDescent="0.3"/>
    <row r="71" s="15" customFormat="1" x14ac:dyDescent="0.3"/>
    <row r="72" s="15" customFormat="1" x14ac:dyDescent="0.3"/>
    <row r="73" s="15" customFormat="1" x14ac:dyDescent="0.3"/>
    <row r="74" s="15" customFormat="1" x14ac:dyDescent="0.3"/>
    <row r="75" s="15" customFormat="1" x14ac:dyDescent="0.3"/>
    <row r="76" s="15" customFormat="1" x14ac:dyDescent="0.3"/>
    <row r="77" s="15" customFormat="1" x14ac:dyDescent="0.3"/>
    <row r="78" s="15" customFormat="1" x14ac:dyDescent="0.3"/>
    <row r="79" s="15" customFormat="1" x14ac:dyDescent="0.3"/>
    <row r="80" s="15" customFormat="1" x14ac:dyDescent="0.3"/>
    <row r="81" s="15" customFormat="1" x14ac:dyDescent="0.3"/>
    <row r="82" s="15" customFormat="1" x14ac:dyDescent="0.3"/>
    <row r="83" s="15" customFormat="1" x14ac:dyDescent="0.3"/>
    <row r="84" s="15" customFormat="1" x14ac:dyDescent="0.3"/>
    <row r="85" s="15" customFormat="1" x14ac:dyDescent="0.3"/>
    <row r="86" s="15" customFormat="1" x14ac:dyDescent="0.3"/>
    <row r="87" s="15" customFormat="1" x14ac:dyDescent="0.3"/>
    <row r="88" s="15" customFormat="1" x14ac:dyDescent="0.3"/>
    <row r="89" s="15" customFormat="1" x14ac:dyDescent="0.3"/>
    <row r="90" s="15" customFormat="1" x14ac:dyDescent="0.3"/>
    <row r="91" s="15" customFormat="1" x14ac:dyDescent="0.3"/>
    <row r="92" s="15" customFormat="1" x14ac:dyDescent="0.3"/>
    <row r="93" s="15" customFormat="1" x14ac:dyDescent="0.3"/>
    <row r="94" s="15" customFormat="1" x14ac:dyDescent="0.3"/>
    <row r="95" s="15" customFormat="1" x14ac:dyDescent="0.3"/>
    <row r="96" s="15" customFormat="1" x14ac:dyDescent="0.3"/>
    <row r="97" s="15" customFormat="1" x14ac:dyDescent="0.3"/>
    <row r="98" s="15" customFormat="1" x14ac:dyDescent="0.3"/>
    <row r="99" s="15" customFormat="1" x14ac:dyDescent="0.3"/>
    <row r="100" s="15" customFormat="1" x14ac:dyDescent="0.3"/>
    <row r="101" s="15" customFormat="1" x14ac:dyDescent="0.3"/>
    <row r="102" s="15" customFormat="1" x14ac:dyDescent="0.3"/>
    <row r="103" s="15" customFormat="1" x14ac:dyDescent="0.3"/>
    <row r="104" s="15" customFormat="1" x14ac:dyDescent="0.3"/>
    <row r="105" s="15" customFormat="1" x14ac:dyDescent="0.3"/>
    <row r="106" s="15" customFormat="1" x14ac:dyDescent="0.3"/>
    <row r="107" s="15" customFormat="1" x14ac:dyDescent="0.3"/>
    <row r="108" s="15" customFormat="1" x14ac:dyDescent="0.3"/>
    <row r="109" s="15" customFormat="1" x14ac:dyDescent="0.3"/>
    <row r="110" s="15" customFormat="1" x14ac:dyDescent="0.3"/>
    <row r="111" s="15" customFormat="1" x14ac:dyDescent="0.3"/>
    <row r="112" s="15" customFormat="1" x14ac:dyDescent="0.3"/>
    <row r="113" s="15" customFormat="1" x14ac:dyDescent="0.3"/>
    <row r="114" s="15" customFormat="1" x14ac:dyDescent="0.3"/>
    <row r="115" s="15" customFormat="1" x14ac:dyDescent="0.3"/>
    <row r="116" s="15" customFormat="1" x14ac:dyDescent="0.3"/>
    <row r="117" s="15" customFormat="1" x14ac:dyDescent="0.3"/>
    <row r="118" s="15" customFormat="1" x14ac:dyDescent="0.3"/>
  </sheetData>
  <mergeCells count="1">
    <mergeCell ref="A39:H39"/>
  </mergeCells>
  <conditionalFormatting sqref="C8:Q8">
    <cfRule type="cellIs" dxfId="25" priority="10" stopIfTrue="1" operator="equal">
      <formula>$G$3</formula>
    </cfRule>
  </conditionalFormatting>
  <conditionalFormatting sqref="G7:K7">
    <cfRule type="cellIs" dxfId="24" priority="11" stopIfTrue="1" operator="equal">
      <formula>1</formula>
    </cfRule>
  </conditionalFormatting>
  <conditionalFormatting sqref="C10:P10">
    <cfRule type="expression" dxfId="23" priority="9">
      <formula>AC10=1</formula>
    </cfRule>
    <cfRule type="expression" dxfId="22" priority="12" stopIfTrue="1">
      <formula>AC6=1</formula>
    </cfRule>
  </conditionalFormatting>
  <conditionalFormatting sqref="G4">
    <cfRule type="expression" dxfId="21" priority="8" stopIfTrue="1">
      <formula>$Z$12=1</formula>
    </cfRule>
  </conditionalFormatting>
  <conditionalFormatting sqref="G5">
    <cfRule type="expression" dxfId="20" priority="7" stopIfTrue="1">
      <formula>$Z$12=1</formula>
    </cfRule>
  </conditionalFormatting>
  <conditionalFormatting sqref="G6">
    <cfRule type="expression" dxfId="19" priority="6" stopIfTrue="1">
      <formula>$Z$12=1</formula>
    </cfRule>
  </conditionalFormatting>
  <conditionalFormatting sqref="Q10">
    <cfRule type="expression" dxfId="18" priority="4">
      <formula>AQ10=1</formula>
    </cfRule>
    <cfRule type="expression" dxfId="17" priority="5" stopIfTrue="1">
      <formula>AQ6=1</formula>
    </cfRule>
  </conditionalFormatting>
  <conditionalFormatting sqref="B8">
    <cfRule type="cellIs" dxfId="16" priority="2" stopIfTrue="1" operator="equal">
      <formula>$G$3</formula>
    </cfRule>
  </conditionalFormatting>
  <conditionalFormatting sqref="B10">
    <cfRule type="expression" dxfId="15" priority="1">
      <formula>AA10=1</formula>
    </cfRule>
    <cfRule type="expression" dxfId="14" priority="3" stopIfTrue="1">
      <formula>AA6=1</formula>
    </cfRule>
  </conditionalFormatting>
  <dataValidations count="1">
    <dataValidation type="list" allowBlank="1" showInputMessage="1" showErrorMessage="1" sqref="G3">
      <formula1>$B$8:$Q$8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Cando &amp; Langdon</vt:lpstr>
      <vt:lpstr>Jamestown</vt:lpstr>
      <vt:lpstr>Valley City</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Ripplinger</dc:creator>
  <cp:lastModifiedBy>David Ripplinger</cp:lastModifiedBy>
  <dcterms:created xsi:type="dcterms:W3CDTF">2018-08-11T21:28:23Z</dcterms:created>
  <dcterms:modified xsi:type="dcterms:W3CDTF">2018-08-11T21:51:22Z</dcterms:modified>
</cp:coreProperties>
</file>